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11520" tabRatio="5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<sst xmlns="http://schemas.openxmlformats.org/spreadsheetml/2006/main" count="861" uniqueCount="294">
  <si>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</si>
  <si>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</si>
  <si>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</si>
  <si>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</si>
  <si>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</si>
  <si>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</si>
  <si>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</si>
  <si>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</si>
  <si>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</si>
  <si>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</si>
  <si>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</si>
  <si>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Анальгін розчин для ін'єкцій 500мг/мл по 2мл № 10 в амп. у пачках з перегородками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</si>
  <si>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</si>
  <si>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</si>
  <si>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</si>
  <si>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</si>
  <si>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</si>
  <si>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пач</t>
  </si>
  <si>
    <t>Глюкоза розчин для інфузій 50мг/мл по 200мл</t>
  </si>
  <si>
    <t>Дигоксин 0,025% 1мл №10</t>
  </si>
  <si>
    <t>Диклофенак нтрію розчин для ін'єкцій 25мг/мл по 3мл в амр № 5</t>
  </si>
  <si>
    <t>Димексид по 100мл у флаконах</t>
  </si>
  <si>
    <t>Дитилін 20мг/мл 5мл №10</t>
  </si>
  <si>
    <t>Етамзилат 125мг/мл по 2мл в амп №10</t>
  </si>
  <si>
    <t>Кальцію глюконат стабілізований 10мг/мл по 10мл №10</t>
  </si>
  <si>
    <t>Клофелин - ЗН р-р д/ин 0,01% 1мл амп № 10</t>
  </si>
  <si>
    <t>Кордіамін 25%-2мл №10</t>
  </si>
  <si>
    <t>Левоміцетин порошок д/ін по 1мг</t>
  </si>
  <si>
    <t>Левофлоксацин розчин для інфузій 0,5% по 100мл у пляш № 1 у пачці</t>
  </si>
  <si>
    <t>шт</t>
  </si>
  <si>
    <t>Лідокаїну г/х 10% по 2мл №10</t>
  </si>
  <si>
    <t>Лідокаїну г/х 2% по 2мл №10</t>
  </si>
  <si>
    <t>Магнію сульфат розчин 250мг/мл  по 5мл № 10 амп.</t>
  </si>
  <si>
    <t>МЕТОКЛОПРАМІДУ ГІДРОХЛОРИД Розчин для ін`єкцій, 5 мг/мл по 2 мл в ампулах № 10 (5х2)</t>
  </si>
  <si>
    <t>уп.</t>
  </si>
  <si>
    <t>Метопролол табл по 50мг №30</t>
  </si>
  <si>
    <t>Метронідазон 0,5% 100мл</t>
  </si>
  <si>
    <t>Натрію хлорид 0,9% 200</t>
  </si>
  <si>
    <t>фл</t>
  </si>
  <si>
    <t>Омепразол-дарниця капсули по 0,02г № 10 контурних чарункових уп.</t>
  </si>
  <si>
    <t>Омніпак розчин для ін'єкцій 350мг йоду/мл по 50мл у п/п фл № 10</t>
  </si>
  <si>
    <t>Рінгера  по 4  мл № 1</t>
  </si>
  <si>
    <t>Спирт етиловий 96% - 100 мл</t>
  </si>
  <si>
    <t>Тіопентал натріюліофілізат для р-ну д/ін 1,0 у флаконах</t>
  </si>
  <si>
    <t>Фуросемід 10мг/мл по 2мл №10</t>
  </si>
  <si>
    <t>Хлоропірамін 2% 1мл №5</t>
  </si>
  <si>
    <t>Цефтріаксон-БХФЗ 1000мг №1</t>
  </si>
  <si>
    <t>Лонгокаїн розчин для ін"єкцій 2,5 мг/мл по 200мл у пляшках</t>
  </si>
  <si>
    <t>Новокаїн розчин для  інфузій 0,5% по 200мл у пляш</t>
  </si>
  <si>
    <t>Натрію цитрат 5% - 10мл</t>
  </si>
  <si>
    <t>Натрію хлорид розчин для інфузій 0,9% по 200 мл у пляш</t>
  </si>
  <si>
    <t>Натрію хлорид розчин ізотонічний для інфузій 0,9% по 400 мл у контейнерах</t>
  </si>
  <si>
    <t>Глюкоза-Д  40% по 20мл №10</t>
  </si>
  <si>
    <t>Дофамін-Д 40мг/мл по 5мл №10</t>
  </si>
  <si>
    <t>Пентоксифілін-Дарниця 20мг/мл по 5мл №10</t>
  </si>
  <si>
    <t>Розчин Рінгера 400мл</t>
  </si>
  <si>
    <t>Йод кр 1г каліюю йодид 2г вода очищ 300мл/апт/фас</t>
  </si>
  <si>
    <t>Мезатон розчин для ін"єкцій 10мг/мл по 1мл в амп № 10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</si>
  <si>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</si>
  <si>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</si>
  <si>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</si>
  <si>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</si>
  <si>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</si>
  <si>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Дексаметазон р-н д/ін 4мг/мл по 1мл №5</t>
  </si>
  <si>
    <t>Кальдіум капсули пролонгованої дії 600мг №100</t>
  </si>
  <si>
    <t>Лефлок-Дарниця 0,5% по 100мл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</si>
  <si>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</si>
  <si>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</si>
  <si>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</si>
  <si>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</si>
  <si>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Цефтріаксон-БХФЗ 500мг №5</t>
  </si>
  <si>
    <t>Вироби медичного призначення</t>
  </si>
  <si>
    <t>Азопірамова проба 6000визн</t>
  </si>
  <si>
    <t>Бинт гіпсовий 20х270см Білосніжка</t>
  </si>
  <si>
    <t xml:space="preserve">Бинт марлевий медичний 7мх14см н/ст </t>
  </si>
  <si>
    <t>Вата медична гігроскопічна хір.гіг.100гр н/с Білосніжка</t>
  </si>
  <si>
    <t>Відріз марлевий мед. н/ст тип 500*90 медич. станд.</t>
  </si>
  <si>
    <t>Діагностичний моноклональний реагент-анти –А  для визначення групи крові людини за системою АВ1</t>
  </si>
  <si>
    <t>Діагностичний моноклональний реагент-анти –АВ   для визначення групи крові людини за системою АВ2</t>
  </si>
  <si>
    <t>Діагностичний моноклональний реагент-анти –В   для визначення групи крові людини за системою АВ0</t>
  </si>
  <si>
    <t>Діагностичний моноклональний реагент-анти –Д</t>
  </si>
  <si>
    <t>Індикатор парової стериолізації 120/45 нар</t>
  </si>
  <si>
    <t>Індикатор парової стериолізації 132/20 нар</t>
  </si>
  <si>
    <t>Індикатор парової стериолізації УП 120/45 вн</t>
  </si>
  <si>
    <t>Індикатор парової стериолізації УП 132/20 вн</t>
  </si>
  <si>
    <t>Капрон кручений білий в катушках USP 2 (М5) довжиною 80 м  Україна</t>
  </si>
  <si>
    <t>баб</t>
  </si>
  <si>
    <t>Капрон кручений білий в катушках USP 2/0 (М2,5) довжиною 250 м  Україна</t>
  </si>
  <si>
    <t>Кетгут без голки стер. №4  (UPS0) 150см Medico (Huaian) Китай</t>
  </si>
  <si>
    <t>Кетгут без голки стер. №5 (UPS1) 150см Medico (Huaian) Китай</t>
  </si>
  <si>
    <t>Лезо хірургічне стер № 24</t>
  </si>
  <si>
    <t>Одноразові системи для переливання інфузійних розчинів</t>
  </si>
  <si>
    <t>Папір діаграмний 50 х 30</t>
  </si>
  <si>
    <t>Папір діаграмний 57 х 18</t>
  </si>
  <si>
    <t>Пластир на бавовняній основі 2х500</t>
  </si>
  <si>
    <t>Плівка рентген медична 18х24 № 100</t>
  </si>
  <si>
    <t>Плівка рентген медична 30х40 № 100</t>
  </si>
  <si>
    <t>Проявник 3л (на 15 р-ну)</t>
  </si>
  <si>
    <t>Рукавички н/ст</t>
  </si>
  <si>
    <t>пар</t>
  </si>
  <si>
    <t xml:space="preserve">Рукавички хірургічні стер. </t>
  </si>
  <si>
    <t>Фіксаж 3л (на 15л р-ра)</t>
  </si>
  <si>
    <t>Шприц 2-хкомпонентний (0,8х38мм) (21Gх1 1/2) 20 мл</t>
  </si>
  <si>
    <t>Шприц ін`єкц.однор.викор.10мл  Medicare</t>
  </si>
  <si>
    <t>Шприц ін`єкц.однор.викор.5мл 2-х комп.(0,8*38мм) Medicare</t>
  </si>
  <si>
    <t>Пристр ПР 21-01 (Одноразова система для вливання інфузійних розчинів)</t>
  </si>
  <si>
    <t>Шприц 2-хкомпонентний (0,7х38мм)  (22Gх1 1/2) 2 мл</t>
  </si>
  <si>
    <t>Маска захисна н/ст №100</t>
  </si>
  <si>
    <t>Шприц ін`єкц.однор.викор.50 мл 3-х комп.(1,2*38мм) Medicare</t>
  </si>
  <si>
    <t>Централізоване постачання (за Державні кошти, передбачені МОЗ України  у держбюджеті)</t>
  </si>
  <si>
    <t>шпр</t>
  </si>
  <si>
    <t>Протез судини в"язаний прямий InterGard 8мм х 40см, IGK0008-40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</si>
  <si>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</si>
  <si>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</si>
  <si>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</si>
  <si>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</si>
  <si>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</si>
  <si>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Протез судини в"язаний біфуркаційний Inter Gard 16ммх8мм, 50 см</t>
  </si>
  <si>
    <t>флакон</t>
  </si>
  <si>
    <t>к-т</t>
  </si>
  <si>
    <t>ампула</t>
  </si>
  <si>
    <t xml:space="preserve">Дренажний комплект циклера </t>
  </si>
  <si>
    <t>Централізоване постачання (за Обласні кошти, передбачені у обласному бюджеті)</t>
  </si>
  <si>
    <t xml:space="preserve">Фраксипарин 0,3 мл №10 </t>
  </si>
  <si>
    <t>доз</t>
  </si>
  <si>
    <t>гуман допом</t>
  </si>
  <si>
    <t xml:space="preserve">Діалізатор xevonta Hi 15 </t>
  </si>
  <si>
    <t xml:space="preserve">Цитростерил 5л </t>
  </si>
  <si>
    <t xml:space="preserve">Система эндопротез тазобедренного сустава "Мотор Сечь"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</si>
  <si>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</si>
  <si>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</si>
  <si>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</si>
  <si>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</si>
  <si>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</si>
  <si>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</si>
  <si>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</si>
  <si>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</si>
  <si>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</si>
  <si>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</si>
  <si>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</si>
  <si>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</si>
  <si>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</si>
  <si>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</si>
  <si>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</si>
  <si>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</si>
  <si>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</si>
  <si>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</si>
  <si>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</si>
  <si>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</si>
  <si>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</si>
  <si>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</si>
  <si>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</si>
  <si>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Інші джерела фінансування (гуманітарна допомога, благодійна допопога, тощо доручення)</t>
  </si>
  <si>
    <t xml:space="preserve">Бария сульфат для рентгеноскопии 80г   </t>
  </si>
  <si>
    <t>Арикстра д/ін 12/5 мг/мол 0,6 №10</t>
  </si>
  <si>
    <t>ЗАНІДІП табл в/о  10 мг № 56 (14х4)</t>
  </si>
  <si>
    <t>ЗАНІДІП таб,в/о 10 мг  №28 (14х2)</t>
  </si>
  <si>
    <t>ЗАНІДІП таб,в/о 20 мг  №28 (14х2)</t>
  </si>
  <si>
    <t>Серміон таб 30мг №10</t>
  </si>
  <si>
    <t>Серміон ліофіл 4мг фл №4</t>
  </si>
  <si>
    <t>Експрес-тест ВІЛ - 1.2.0, "Швидка відповідь"</t>
  </si>
  <si>
    <t>Швидкий тест для виявлення анитіл до вірусу імунодефіциту людини</t>
  </si>
  <si>
    <t>Діагностичний моноклональний реагент анти-А, 10мл</t>
  </si>
  <si>
    <t>Діагностичний моноклональний реагент анти-АВ, 10мл</t>
  </si>
  <si>
    <t>Діагностичний моноклональний реагент анти-В, 10мл</t>
  </si>
  <si>
    <t>Желатину розчин 10% (10 амп. по 10 мл)</t>
  </si>
  <si>
    <t>Доручення УБД</t>
  </si>
  <si>
    <t>Аритміл 50мг/мл по 3мл №5</t>
  </si>
  <si>
    <t xml:space="preserve">ГЛЮКОЗА-ДАРНИЦЯ. Розчин для інфузій, 50 мг/мл, по 200 мл № 1 флакон поліпропіленовий </t>
  </si>
  <si>
    <t>Метоклопраміду г/х 5мг/мл по 2мл №10</t>
  </si>
  <si>
    <t>Бинт 5х10</t>
  </si>
  <si>
    <r>
      <t>Ковпачок</t>
    </r>
    <r>
      <rPr>
        <sz val="13"/>
        <color indexed="8"/>
        <rFont val="Arial Narrow"/>
        <family val="2"/>
      </rPr>
      <t xml:space="preserve"> роз"єднувальний дезінфікуючий MiniCap </t>
    </r>
  </si>
  <si>
    <r>
      <t>Діаніл ПД4 з вмістом глюкози 1,36%,</t>
    </r>
    <r>
      <rPr>
        <sz val="13"/>
        <rFont val="Arial Narrow"/>
        <family val="2"/>
      </rPr>
      <t xml:space="preserve"> розчин для перитонеального діалізу, </t>
    </r>
    <r>
      <rPr>
        <b/>
        <sz val="13"/>
        <rFont val="Arial Narrow"/>
        <family val="2"/>
      </rPr>
      <t>по 2000 мл</t>
    </r>
    <r>
      <rPr>
        <sz val="13"/>
        <rFont val="Arial Narrow"/>
        <family val="2"/>
      </rPr>
      <t xml:space="preserve"> розчину у мішку подвійному "TwinBag" </t>
    </r>
  </si>
  <si>
    <r>
      <t>ФЛЕНОКС</t>
    </r>
    <r>
      <rPr>
        <sz val="13"/>
        <rFont val="Arial Narrow"/>
        <family val="2"/>
      </rPr>
      <t xml:space="preserve"> (еноксапарин натрію), розчин для ін"єкцій, 10000 анти-Ха МО/мл по 0,8 мл (8000 анти-Ха МО) у шприці</t>
    </r>
  </si>
  <si>
    <r>
      <t xml:space="preserve">Катетер для коронарної ангіопластики FRYDERYK, СВА </t>
    </r>
    <r>
      <rPr>
        <b/>
        <sz val="13"/>
        <color indexed="12"/>
        <rFont val="Arial Narrow"/>
        <family val="2"/>
      </rPr>
      <t>3,5х10</t>
    </r>
    <r>
      <rPr>
        <sz val="13"/>
        <rFont val="Arial Narrow"/>
        <family val="2"/>
      </rPr>
      <t xml:space="preserve"> 140, Diameter 3,5/Length 10 </t>
    </r>
  </si>
  <si>
    <r>
      <t xml:space="preserve">Катетер для коронарної ангіопластики FRYDERYK, СВА </t>
    </r>
    <r>
      <rPr>
        <b/>
        <sz val="13"/>
        <color indexed="12"/>
        <rFont val="Arial Narrow"/>
        <family val="2"/>
      </rPr>
      <t xml:space="preserve">3,5х20 </t>
    </r>
    <r>
      <rPr>
        <sz val="13"/>
        <rFont val="Arial Narrow"/>
        <family val="2"/>
      </rPr>
      <t>140, Diameter 3,5/Length 20</t>
    </r>
  </si>
  <si>
    <r>
      <t>Стрептокіназа-Біофарма</t>
    </r>
    <r>
      <rPr>
        <sz val="13"/>
        <rFont val="Arial Narrow"/>
        <family val="2"/>
      </rPr>
      <t xml:space="preserve">, ліофілізат для розчину для інфузій по 1500000МО, 1 флакон з ліофілізатом у блістері, по 1 блістеру у пачці з картону </t>
    </r>
  </si>
  <si>
    <r>
      <t>Ультравіст 370</t>
    </r>
    <r>
      <rPr>
        <sz val="13"/>
        <rFont val="Arial Narrow"/>
        <family val="2"/>
      </rPr>
      <t xml:space="preserve">, розчин для ін"єкцій та інфузій, 370 мг/мл, по 100 мл у флаконі, по 1 флакону у картонній пачці </t>
    </r>
  </si>
  <si>
    <r>
      <t>Томогексол</t>
    </r>
    <r>
      <rPr>
        <sz val="13"/>
        <rFont val="Arial Narrow"/>
        <family val="2"/>
      </rPr>
      <t>, розчин для ін"єкцій, 350 мг йоду/мл, по 50мл у флаконі, по 1 флакону у картонній пачці сер.300318/7UA</t>
    </r>
  </si>
  <si>
    <r>
      <t>Інтродюсер кардіологічний</t>
    </r>
    <r>
      <rPr>
        <sz val="13"/>
        <rFont val="Arial Narrow"/>
        <family val="2"/>
      </rPr>
      <t>, INT6FK, 6Fr (11сm)</t>
    </r>
  </si>
  <si>
    <r>
      <t>Резонатив</t>
    </r>
    <r>
      <rPr>
        <sz val="13"/>
        <rFont val="Arial Narrow"/>
        <family val="2"/>
      </rPr>
      <t xml:space="preserve"> розчин для ін"єкцій, 625 МО/мл по 1 мл в ампулі; по 1 ампулі в пластиков.блістерній упаковці; по 1 пластиковій блістерній упаковці в картон.коробці</t>
    </r>
  </si>
  <si>
    <r>
      <t xml:space="preserve">Набір HomeChoice </t>
    </r>
    <r>
      <rPr>
        <sz val="13"/>
        <rFont val="Arial Narrow"/>
        <family val="2"/>
      </rPr>
      <t xml:space="preserve">для автоматизованого ПД з касетою, 4 конектори </t>
    </r>
  </si>
  <si>
    <r>
      <t>ДІАНІЛ ПД4З ВМІСТОМ ГЛЮКОЗИ</t>
    </r>
    <r>
      <rPr>
        <b/>
        <sz val="13"/>
        <rFont val="Arial Narrow"/>
        <family val="2"/>
      </rPr>
      <t xml:space="preserve"> 3,86%</t>
    </r>
    <r>
      <rPr>
        <sz val="13"/>
        <rFont val="Arial Narrow"/>
        <family val="2"/>
      </rPr>
      <t xml:space="preserve"> М/ОБ/38,6 мг/мл розчин для перитонеального діалізу, </t>
    </r>
    <r>
      <rPr>
        <b/>
        <sz val="13"/>
        <rFont val="Arial Narrow"/>
        <family val="2"/>
      </rPr>
      <t>по 5000 мл</t>
    </r>
    <r>
      <rPr>
        <sz val="13"/>
        <rFont val="Arial Narrow"/>
        <family val="2"/>
      </rPr>
      <t xml:space="preserve"> розчину у мішку "Віафлекс"</t>
    </r>
  </si>
  <si>
    <r>
      <t>ВЕРОРАБ,</t>
    </r>
    <r>
      <rPr>
        <sz val="13"/>
        <rFont val="Arial Narrow"/>
        <family val="2"/>
      </rPr>
      <t xml:space="preserve"> вакцина антирабічна,</t>
    </r>
    <r>
      <rPr>
        <b/>
        <sz val="13"/>
        <rFont val="Arial Narrow"/>
        <family val="2"/>
      </rPr>
      <t xml:space="preserve"> по 1 дозі у флаконах №1</t>
    </r>
    <r>
      <rPr>
        <b/>
        <sz val="13"/>
        <color indexed="12"/>
        <rFont val="Arial Narrow"/>
        <family val="2"/>
      </rPr>
      <t xml:space="preserve"> </t>
    </r>
  </si>
  <si>
    <r>
      <t>Натрію хлорид</t>
    </r>
    <r>
      <rPr>
        <sz val="13"/>
        <color indexed="8"/>
        <rFont val="Arial Narrow"/>
        <family val="2"/>
      </rPr>
      <t xml:space="preserve">, розчин для інфузій, 9 мг/мл по </t>
    </r>
    <r>
      <rPr>
        <b/>
        <sz val="13"/>
        <color indexed="8"/>
        <rFont val="Arial Narrow"/>
        <family val="2"/>
      </rPr>
      <t>400 мл</t>
    </r>
  </si>
  <si>
    <r>
      <t xml:space="preserve">Імуноглобулін </t>
    </r>
    <r>
      <rPr>
        <sz val="13"/>
        <color indexed="8"/>
        <rFont val="Arial Narrow"/>
        <family val="2"/>
      </rPr>
      <t>людський протипрацевий</t>
    </r>
  </si>
  <si>
    <r>
      <t>ГЕПАРИН-ФАРМЕКС</t>
    </r>
    <r>
      <rPr>
        <sz val="13"/>
        <rFont val="Arial Narrow"/>
        <family val="2"/>
      </rPr>
      <t xml:space="preserve"> р-н д/ін 5000 МО/мл фл 5 мл № 5</t>
    </r>
  </si>
  <si>
    <r>
      <t>Нутриніл</t>
    </r>
    <r>
      <rPr>
        <sz val="13"/>
        <rFont val="Arial Narrow"/>
        <family val="2"/>
      </rPr>
      <t xml:space="preserve"> ПД4 з 1,1% вмістом амінокислот, розчин для перитонеального діалізу по 2 л розчину у пластиковому мішку подвійному </t>
    </r>
  </si>
  <si>
    <r>
      <t>Комплект трубок</t>
    </r>
    <r>
      <rPr>
        <sz val="13"/>
        <rFont val="Arial Narrow"/>
        <family val="2"/>
      </rPr>
      <t xml:space="preserve"> підвіщенної міцності</t>
    </r>
  </si>
  <si>
    <r>
      <t xml:space="preserve">Фіксуючий титановий перехідник </t>
    </r>
    <r>
      <rPr>
        <sz val="13"/>
        <rFont val="Arial Narrow"/>
        <family val="2"/>
      </rPr>
      <t xml:space="preserve">для діалізного катетера </t>
    </r>
  </si>
  <si>
    <r>
      <t xml:space="preserve">ТОМОГЕКСОЛ. </t>
    </r>
    <r>
      <rPr>
        <sz val="13"/>
        <rFont val="Arial Narrow"/>
        <family val="2"/>
      </rPr>
      <t xml:space="preserve">Розчин для ін"єкцій 350 мг йоду/мл </t>
    </r>
    <r>
      <rPr>
        <b/>
        <sz val="13"/>
        <rFont val="Arial Narrow"/>
        <family val="2"/>
      </rPr>
      <t>по 50 мл</t>
    </r>
    <r>
      <rPr>
        <sz val="13"/>
        <rFont val="Arial Narrow"/>
        <family val="2"/>
      </rPr>
      <t xml:space="preserve"> у флаконах </t>
    </r>
    <r>
      <rPr>
        <b/>
        <sz val="13"/>
        <rFont val="Arial Narrow"/>
        <family val="2"/>
      </rPr>
      <t xml:space="preserve">№ 1 </t>
    </r>
  </si>
  <si>
    <r>
      <t>Набір HomeChoice</t>
    </r>
    <r>
      <rPr>
        <sz val="13"/>
        <rFont val="Arial Narrow"/>
        <family val="2"/>
      </rPr>
      <t xml:space="preserve"> для автоматизованого ПД з касетою, 4 конектори</t>
    </r>
  </si>
  <si>
    <r>
      <t xml:space="preserve">Катетер Argle для ПД, Curl Cath,  </t>
    </r>
    <r>
      <rPr>
        <sz val="13"/>
        <rFont val="Arial Narrow"/>
        <family val="2"/>
      </rPr>
      <t>2 манжети, 62 см - у індивідуальній стер.уп.з поліетилену, по 1 уп.</t>
    </r>
  </si>
  <si>
    <r>
      <t>FX 50</t>
    </r>
    <r>
      <rPr>
        <sz val="13"/>
        <rFont val="Arial Narrow"/>
        <family val="2"/>
      </rPr>
      <t xml:space="preserve"> classix Діалізатор</t>
    </r>
  </si>
  <si>
    <r>
      <t>FX 60</t>
    </r>
    <r>
      <rPr>
        <sz val="13"/>
        <rFont val="Arial Narrow"/>
        <family val="2"/>
      </rPr>
      <t xml:space="preserve"> classix Діалізатор</t>
    </r>
  </si>
  <si>
    <r>
      <t>FX 80</t>
    </r>
    <r>
      <rPr>
        <sz val="13"/>
        <rFont val="Arial Narrow"/>
        <family val="2"/>
      </rPr>
      <t xml:space="preserve"> classix Діалізатор</t>
    </r>
  </si>
  <si>
    <r>
      <t>FX 100</t>
    </r>
    <r>
      <rPr>
        <sz val="13"/>
        <rFont val="Arial Narrow"/>
        <family val="2"/>
      </rPr>
      <t xml:space="preserve"> classix Діалізатор </t>
    </r>
  </si>
  <si>
    <r>
      <t xml:space="preserve">AV-Set ONLINEplus 5008-R </t>
    </r>
    <r>
      <rPr>
        <b/>
        <sz val="13"/>
        <rFont val="Arial Narrow"/>
        <family val="2"/>
      </rPr>
      <t xml:space="preserve"> Кровопровідні магістралі </t>
    </r>
  </si>
  <si>
    <r>
      <t xml:space="preserve">15GA-R25 </t>
    </r>
    <r>
      <rPr>
        <sz val="13"/>
        <rFont val="Arial Narrow"/>
        <family val="2"/>
      </rPr>
      <t xml:space="preserve">Діалізна голка </t>
    </r>
  </si>
  <si>
    <r>
      <t xml:space="preserve">15GV-R25 </t>
    </r>
    <r>
      <rPr>
        <sz val="13"/>
        <rFont val="Arial Narrow"/>
        <family val="2"/>
      </rPr>
      <t xml:space="preserve">Діалізна голка </t>
    </r>
  </si>
  <si>
    <r>
      <t xml:space="preserve">Granudial AF11 </t>
    </r>
    <r>
      <rPr>
        <sz val="13"/>
        <rFont val="Arial Narrow"/>
        <family val="2"/>
      </rPr>
      <t xml:space="preserve">Кислотний концентрат для гемодеалізу  </t>
    </r>
  </si>
  <si>
    <r>
      <t xml:space="preserve">BiBag 5008 650g </t>
    </r>
    <r>
      <rPr>
        <sz val="13"/>
        <rFont val="Arial Narrow"/>
        <family val="2"/>
      </rPr>
      <t xml:space="preserve"> Бікарбонат натрію для гемодеалізу  </t>
    </r>
  </si>
  <si>
    <r>
      <t xml:space="preserve">DIASAFE plus  </t>
    </r>
    <r>
      <rPr>
        <sz val="13"/>
        <rFont val="Arial Narrow"/>
        <family val="2"/>
      </rPr>
      <t>Фільтр для діалізної рідини</t>
    </r>
  </si>
  <si>
    <r>
      <t xml:space="preserve">Ковпачок </t>
    </r>
    <r>
      <rPr>
        <sz val="13"/>
        <rFont val="Arial Narrow"/>
        <family val="2"/>
      </rPr>
      <t>роз"єднувальний дезінфікуючий MiniCap</t>
    </r>
    <r>
      <rPr>
        <b/>
        <sz val="13"/>
        <rFont val="Arial Narrow"/>
        <family val="2"/>
      </rPr>
      <t xml:space="preserve"> </t>
    </r>
  </si>
  <si>
    <r>
      <t xml:space="preserve">Затискач </t>
    </r>
    <r>
      <rPr>
        <sz val="13"/>
        <rFont val="Arial Narrow"/>
        <family val="2"/>
      </rPr>
      <t>вихідного каналу мішків для перитонеального діалізу</t>
    </r>
    <r>
      <rPr>
        <b/>
        <sz val="13"/>
        <rFont val="Arial Narrow"/>
        <family val="2"/>
      </rPr>
      <t xml:space="preserve"> </t>
    </r>
  </si>
  <si>
    <r>
      <t>Лікарський засіб для запобігання небажаної вагітності  "</t>
    </r>
    <r>
      <rPr>
        <b/>
        <sz val="13"/>
        <rFont val="Arial Narrow"/>
        <family val="2"/>
      </rPr>
      <t>Депо-провера</t>
    </r>
    <r>
      <rPr>
        <sz val="13"/>
        <rFont val="Arial Narrow"/>
        <family val="2"/>
      </rPr>
      <t>, 150 мг/мл по 1 мл у флаконі"</t>
    </r>
  </si>
  <si>
    <r>
      <t xml:space="preserve">Системи для </t>
    </r>
    <r>
      <rPr>
        <b/>
        <sz val="13"/>
        <rFont val="Arial Narrow"/>
        <family val="2"/>
      </rPr>
      <t>ПК</t>
    </r>
    <r>
      <rPr>
        <sz val="13"/>
        <rFont val="Arial Narrow"/>
        <family val="2"/>
      </rPr>
      <t xml:space="preserve"> з металевою голкою "Medicare"/ Допомога-1/</t>
    </r>
  </si>
  <si>
    <r>
      <t>ДІАНІЛ ПД 4 З ВМІСТОМ ГЛЮКОЗИ 2,27%</t>
    </r>
    <r>
      <rPr>
        <sz val="11"/>
        <color indexed="8"/>
        <rFont val="Arial Narrow"/>
        <family val="2"/>
      </rPr>
      <t xml:space="preserve"> М/ОБ/22,7 мг/мл, розчин для перитонеального діалізу, по </t>
    </r>
    <r>
      <rPr>
        <b/>
        <sz val="11"/>
        <color indexed="8"/>
        <rFont val="Arial Narrow"/>
        <family val="2"/>
      </rPr>
      <t>5000 мл</t>
    </r>
  </si>
  <si>
    <r>
      <t>ДІАНІЛ ПД 4 З ВМІСТОМ ГЛЮКОЗИ 2,27%</t>
    </r>
    <r>
      <rPr>
        <sz val="12"/>
        <rFont val="Arial Narrow"/>
        <family val="2"/>
      </rPr>
      <t xml:space="preserve"> М/ОБ/22,7 мг/мл, розчин для перитонеального діалізу, </t>
    </r>
    <r>
      <rPr>
        <b/>
        <sz val="12"/>
        <rFont val="Arial Narrow"/>
        <family val="2"/>
      </rPr>
      <t xml:space="preserve">по 2000 мл </t>
    </r>
    <r>
      <rPr>
        <sz val="12"/>
        <rFont val="Arial Narrow"/>
        <family val="2"/>
      </rPr>
      <t xml:space="preserve">розчину </t>
    </r>
  </si>
  <si>
    <r>
      <t>Діаніл ПД4 з вмістом глюкози 1,36% розчин для перитонеального діалізу по 5000мл</t>
    </r>
    <r>
      <rPr>
        <sz val="12"/>
        <rFont val="Arial Narrow"/>
        <family val="2"/>
      </rPr>
      <t xml:space="preserve"> розчину у пластиковому мішку одинарному </t>
    </r>
  </si>
  <si>
    <r>
      <t>Нутриніл</t>
    </r>
    <r>
      <rPr>
        <sz val="12"/>
        <rFont val="Arial Narrow"/>
        <family val="2"/>
      </rPr>
      <t xml:space="preserve"> ПД4 з 1,1% вмістом амінокислот розчин для перитонеального діалізу по 2 л у пластиковому мішку подвійному </t>
    </r>
  </si>
  <si>
    <r>
      <t xml:space="preserve">ДІАНІЛ ПД 4  з вмістом глюкози 3,86% </t>
    </r>
    <r>
      <rPr>
        <sz val="11"/>
        <rFont val="Arial Narrow"/>
        <family val="2"/>
      </rPr>
      <t xml:space="preserve">в мішках подвійних ємністю </t>
    </r>
    <r>
      <rPr>
        <b/>
        <sz val="11"/>
        <rFont val="Arial Narrow"/>
        <family val="2"/>
      </rPr>
      <t>2000 мл</t>
    </r>
    <r>
      <rPr>
        <sz val="11"/>
        <rFont val="Arial Narrow"/>
        <family val="2"/>
      </rPr>
      <t xml:space="preserve"> розчину у мішку "Віафлекс" </t>
    </r>
  </si>
  <si>
    <r>
      <t>ЕКСТРАНІЛ, по 2,0 л</t>
    </r>
    <r>
      <rPr>
        <sz val="12"/>
        <rFont val="Arial Narrow"/>
        <family val="2"/>
      </rPr>
      <t xml:space="preserve">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  </r>
  </si>
  <si>
    <r>
      <t xml:space="preserve">Тонкостінний судинний протез політетрафторелатином, вкритий вуглецем, із з"ємним спіральним посиленням, довжина 70см, діаметр 8мм в комплекті з вісьмома хірургічними шовними матеріалами: - </t>
    </r>
    <r>
      <rPr>
        <sz val="11"/>
        <color indexed="12"/>
        <rFont val="Arial Narrow"/>
        <family val="2"/>
      </rPr>
      <t>Судинний протез IMPRACARBOFLO PTFE (1шт в комплекті)</t>
    </r>
    <r>
      <rPr>
        <sz val="11"/>
        <rFont val="Arial Narrow"/>
        <family val="2"/>
      </rPr>
      <t>; -</t>
    </r>
    <r>
      <rPr>
        <sz val="11"/>
        <color indexed="14"/>
        <rFont val="Arial Narrow"/>
        <family val="2"/>
      </rPr>
      <t xml:space="preserve"> Хірургічний авторматичний шовний матеріал, стерильний</t>
    </r>
    <r>
      <rPr>
        <sz val="11"/>
        <rFont val="Arial Narrow"/>
        <family val="2"/>
      </rPr>
      <t xml:space="preserve"> </t>
    </r>
  </si>
  <si>
    <r>
      <t xml:space="preserve"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(0,035", 150см), один інтродюсер). </t>
    </r>
    <r>
      <rPr>
        <b/>
        <sz val="11"/>
        <color indexed="12"/>
        <rFont val="Arial Narrow"/>
        <family val="2"/>
      </rPr>
      <t>Набір катетерів ЕЗ-ПАК</t>
    </r>
  </si>
  <si>
    <r>
      <t>Балон-катетер для коронарної ангіопластики (коронарний балон-катетер для предилятації стандартних уражень).</t>
    </r>
    <r>
      <rPr>
        <b/>
        <sz val="12"/>
        <color indexed="12"/>
        <rFont val="Arial Narrow"/>
        <family val="2"/>
      </rPr>
      <t xml:space="preserve"> Коронарний ангіопластичний катетер RIVER</t>
    </r>
  </si>
  <si>
    <r>
      <t xml:space="preserve">Балон-катетер для коронарної ангіопластики (коронарний балон-катетер для постдилятації стандартних уражень). </t>
    </r>
    <r>
      <rPr>
        <b/>
        <sz val="12"/>
        <color indexed="12"/>
        <rFont val="Arial Narrow"/>
        <family val="2"/>
      </rPr>
      <t>Катетер  для коронарної ангіопластики FRYDERYK</t>
    </r>
  </si>
  <si>
    <r>
      <t>Комплект для коронарографії для трансрадіального доступу у складі:</t>
    </r>
    <r>
      <rPr>
        <sz val="11"/>
        <rFont val="Arial Narrow"/>
        <family val="2"/>
      </rPr>
      <t xml:space="preserve"> Катетер ангіографічний Radifocus Optitorque TM (1 од.). Катетер ангіографічний Radifocus Optitorque TM (1 од.). Провідник  Radifocus  Guide Wire M, (1 од.). Інтродюсер Radifocus Introducer ІІ (1 од.)</t>
    </r>
  </si>
  <si>
    <r>
      <t xml:space="preserve">Комплект трубок </t>
    </r>
    <r>
      <rPr>
        <sz val="12"/>
        <rFont val="Arial Narrow"/>
        <family val="2"/>
      </rPr>
      <t xml:space="preserve">підвищенної міцності для перитонеального діалізу з гвинтовими затискачами MiniCap </t>
    </r>
  </si>
  <si>
    <r>
      <t>ЦИНАКАЛЬЦЕТ-ВІСТА</t>
    </r>
    <r>
      <rPr>
        <sz val="12"/>
        <rFont val="Arial Narrow"/>
        <family val="2"/>
      </rPr>
      <t>, таблетки, вкриті плівковою оболонкою, по 30 мг по 14 таблеток у блістері; по 2 блістери у картонній пачці</t>
    </r>
  </si>
  <si>
    <r>
      <t xml:space="preserve">ДІАНІЛ ПД 4  з вмістом глюкози 1,36% </t>
    </r>
    <r>
      <rPr>
        <sz val="12"/>
        <rFont val="Arial Narrow"/>
        <family val="2"/>
      </rPr>
      <t>в мішках подвійних ємністю</t>
    </r>
    <r>
      <rPr>
        <b/>
        <sz val="12"/>
        <rFont val="Arial Narrow"/>
        <family val="2"/>
      </rPr>
      <t xml:space="preserve"> 5000 мл</t>
    </r>
    <r>
      <rPr>
        <sz val="12"/>
        <rFont val="Arial Narrow"/>
        <family val="2"/>
      </rPr>
      <t xml:space="preserve"> розчину у мішку "Віафлекс" </t>
    </r>
  </si>
  <si>
    <r>
      <t xml:space="preserve">ДІАНІЛ ПД 4  з вмістом глюкози 2,27% </t>
    </r>
    <r>
      <rPr>
        <sz val="12"/>
        <rFont val="Arial Narrow"/>
        <family val="2"/>
      </rPr>
      <t xml:space="preserve">в мішках подвійних ємністю </t>
    </r>
    <r>
      <rPr>
        <b/>
        <sz val="12"/>
        <rFont val="Arial Narrow"/>
        <family val="2"/>
      </rPr>
      <t>5000 мл</t>
    </r>
    <r>
      <rPr>
        <sz val="12"/>
        <rFont val="Arial Narrow"/>
        <family val="2"/>
      </rPr>
      <t xml:space="preserve"> розчину у мішку "Віафлекс" </t>
    </r>
  </si>
  <si>
    <r>
      <t xml:space="preserve">ЕКСТРАНІЛ, розчин для перитонеального діалізу, по 2,0 л розчину </t>
    </r>
    <r>
      <rPr>
        <sz val="12"/>
        <rFont val="Arial Narrow"/>
        <family val="2"/>
      </rPr>
      <t>у пластиковому мішку, обладнаному ін"єкційним портом, з інтегрованим за допомогою двох магістралей і Y-з"єднувача порожнім пластиковим мішком для дренажу, вкладених у прозорий пластиковий пакет</t>
    </r>
  </si>
  <si>
    <t>пляшка</t>
  </si>
  <si>
    <r>
      <t>АРИКСТРА</t>
    </r>
    <r>
      <rPr>
        <sz val="13"/>
        <rFont val="Arial Narrow"/>
        <family val="2"/>
      </rPr>
      <t xml:space="preserve"> (фондапаринукс натрію) розчин для ін"єкцій, 2,5 мг/0,5 мл по 0,5 мл у попередньо заповненому шприці</t>
    </r>
  </si>
  <si>
    <r>
      <t>ДІАНІЛ ПД4 З ВМІСТОМ ГЛЮКОЗИ 3,86% М/ОБ/38,6 мг/мл,</t>
    </r>
    <r>
      <rPr>
        <sz val="12"/>
        <rFont val="Arial Narrow"/>
        <family val="2"/>
      </rPr>
      <t xml:space="preserve"> розчин для перитонеального діалізу, </t>
    </r>
    <r>
      <rPr>
        <b/>
        <sz val="12"/>
        <rFont val="Arial Narrow"/>
        <family val="2"/>
      </rPr>
      <t xml:space="preserve">по 5000 мл </t>
    </r>
    <r>
      <rPr>
        <sz val="12"/>
        <rFont val="Arial Narrow"/>
        <family val="2"/>
      </rPr>
      <t>розчину у пластиковому мішку "Віафлекс"</t>
    </r>
  </si>
  <si>
    <t>Індикатор парової стерилізації стерилан -180/60 (1000шт./уп.)</t>
  </si>
  <si>
    <r>
      <t xml:space="preserve">Но-х-ша розчин для ін'єкцій 20мг/мл по 2мл № 5 в амп </t>
    </r>
    <r>
      <rPr>
        <b/>
        <sz val="13"/>
        <rFont val="Arial Narrow"/>
        <family val="2"/>
      </rPr>
      <t xml:space="preserve"> </t>
    </r>
  </si>
  <si>
    <r>
      <t>СТРЕПТОКІНАЗА-Біофарма</t>
    </r>
    <r>
      <rPr>
        <sz val="12"/>
        <rFont val="Arial Narrow"/>
        <family val="2"/>
      </rPr>
      <t xml:space="preserve"> Ліофілізат для розчину для інфузій по 1500000 МО 1 флакон з ліофілізатом у блістері; по 1 блістеру у пачці з картону</t>
    </r>
  </si>
  <si>
    <t>В.о. заст. головного лікаря з медичної частини                                                                          А.А. Гольчукова-Сахно</t>
  </si>
  <si>
    <r>
      <t xml:space="preserve">Перелік лікарських засобів та виробів медичного призначення закуплених    
Комунальне підприємcтво "Криворізька міська клінічна лікарня № 2"                                                                                Дніпропетровської обласної ради"
станом на   </t>
    </r>
    <r>
      <rPr>
        <b/>
        <sz val="13"/>
        <color indexed="10"/>
        <rFont val="Arial Narrow"/>
        <family val="2"/>
      </rPr>
      <t>24  червня  2019 р.</t>
    </r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</si>
  <si>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</si>
  <si>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</si>
  <si>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</si>
  <si>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</si>
  <si>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</si>
  <si>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</si>
  <si>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</si>
  <si>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</si>
  <si>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>Резонатив розчин для ін`єкцій, 625 МО/мл по 1 мл в ампулі; по 1 ампулі в пластиков.блістерній упаковці; по 1 пластиковій блістерній упаковці в картон.коробці</t>
  </si>
  <si>
    <t xml:space="preserve">ТОМОГЕКСОЛ. Розчин для ін`єкцій 350 мг йоду/мл по 50 мл у флаконах № 1 </t>
  </si>
  <si>
    <t xml:space="preserve">Ковпачок роз`єднувальний дезінфікуючий MiniCap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</si>
  <si>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</si>
  <si>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</si>
  <si>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</si>
  <si>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</si>
  <si>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</si>
  <si>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</si>
  <si>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</si>
  <si>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</si>
  <si>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</si>
  <si>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</si>
  <si>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</si>
  <si>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</si>
  <si>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</si>
  <si>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</si>
  <si>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</si>
  <si>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Системи для ПК з металевою голкою Medicare/ Допомога-1/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</si>
  <si>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 24  червня  2019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</si>
  <si>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</si>
  <si>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</si>
  <si>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 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</si>
  <si>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</si>
  <si>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</si>
  <si>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</si>
  <si>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</si>
  <si>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</si>
  <si>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</si>
  <si>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</si>
  <si>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</si>
  <si>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</si>
  <si>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</si>
  <si>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</si>
  <si>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</si>
  <si>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</si>
  <si>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 - у індивідуальній стер.уп.з поліетилену, по 1 уп.</t>
  </si>
  <si>
    <t>FX 50 classix Діалізатор</t>
  </si>
  <si>
    <t>FX 60 classix Діалізатор</t>
  </si>
  <si>
    <t>FX 80 classix Діалізатор</t>
  </si>
  <si>
    <t xml:space="preserve">FX 100 classix Діалізатор </t>
  </si>
  <si>
    <t xml:space="preserve">AV-Set ONLINEplus 5008-R  Кровопровідні магістралі </t>
  </si>
  <si>
    <t xml:space="preserve">15GA-R25 Діалізна голка </t>
  </si>
  <si>
    <t xml:space="preserve">15GV-R25 Діалізна голка </t>
  </si>
  <si>
    <t xml:space="preserve">Granudial AF11 Кислотний концентрат для гемодеалізу  </t>
  </si>
  <si>
    <t xml:space="preserve">BiBag 5008 650g  Бікарбонат натрію для гемодеалізу 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</si>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</sst>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3"/>
      <color indexed="30"/>
      <name val="Arial Narrow"/>
      <family val="2"/>
    </font>
    <font>
      <sz val="13"/>
      <name val="Arial Narrow"/>
      <family val="2"/>
    </font>
    <font>
      <b/>
      <sz val="13"/>
      <color indexed="12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i/>
      <sz val="13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12"/>
      <name val="Arial Narrow"/>
      <family val="2"/>
    </font>
    <font>
      <sz val="11"/>
      <color indexed="14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i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66CC"/>
      <name val="Arial Narrow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b/>
      <sz val="13"/>
      <color rgb="FF0000FF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FF"/>
      <name val="Arial Narrow"/>
      <family val="2"/>
    </font>
    <font>
      <b/>
      <sz val="13"/>
      <color rgb="FFFF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i/>
      <sz val="13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1" fontId="6" fillId="33" borderId="11" xfId="59" applyNumberFormat="1" applyFont="1" applyFill="1" applyBorder="1" applyAlignment="1" applyProtection="1">
      <alignment horizontal="center"/>
      <protection/>
    </xf>
    <xf numFmtId="49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1" fontId="6" fillId="0" borderId="11" xfId="59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wrapText="1"/>
    </xf>
    <xf numFmtId="0" fontId="61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wrapText="1"/>
    </xf>
    <xf numFmtId="0" fontId="59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left" vertical="center" wrapText="1"/>
    </xf>
    <xf numFmtId="1" fontId="59" fillId="33" borderId="11" xfId="59" applyNumberFormat="1" applyFont="1" applyFill="1" applyBorder="1" applyAlignment="1" applyProtection="1">
      <alignment horizontal="center"/>
      <protection/>
    </xf>
    <xf numFmtId="49" fontId="59" fillId="33" borderId="11" xfId="0" applyNumberFormat="1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wrapText="1"/>
    </xf>
    <xf numFmtId="49" fontId="59" fillId="33" borderId="11" xfId="0" applyNumberFormat="1" applyFont="1" applyFill="1" applyBorder="1" applyAlignment="1">
      <alignment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vertical="top" wrapText="1"/>
    </xf>
    <xf numFmtId="49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top"/>
    </xf>
    <xf numFmtId="3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top" wrapText="1"/>
    </xf>
    <xf numFmtId="0" fontId="64" fillId="33" borderId="11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5" fillId="0" borderId="13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wrapText="1"/>
    </xf>
    <xf numFmtId="49" fontId="59" fillId="0" borderId="11" xfId="0" applyNumberFormat="1" applyFont="1" applyBorder="1" applyAlignment="1">
      <alignment horizontal="left" vertical="center" wrapText="1"/>
    </xf>
    <xf numFmtId="1" fontId="59" fillId="0" borderId="11" xfId="59" applyNumberFormat="1" applyFont="1" applyBorder="1" applyAlignment="1" applyProtection="1">
      <alignment horizontal="center"/>
      <protection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6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79" t="s">
        <v>258</v>
      </c>
      <c r="B1" s="79"/>
      <c r="C1" s="79"/>
      <c r="D1" s="79"/>
      <c r="E1" s="79"/>
    </row>
    <row r="2" spans="1:5" s="86" customFormat="1" ht="60" customHeight="1">
      <c r="A2" s="84" t="s">
        <v>0</v>
      </c>
      <c r="B2" s="84" t="s">
        <v>1</v>
      </c>
      <c r="C2" s="84" t="s">
        <v>2</v>
      </c>
      <c r="D2" s="85" t="s">
        <v>3</v>
      </c>
      <c r="E2" s="85"/>
    </row>
    <row r="3" spans="1:5" s="86" customFormat="1" ht="60" customHeight="1">
      <c r="A3" s="84"/>
      <c r="B3" s="84"/>
      <c r="C3" s="84"/>
      <c r="D3" s="87" t="s">
        <v>4</v>
      </c>
      <c r="E3" s="88" t="s">
        <v>5</v>
      </c>
    </row>
    <row r="4" spans="1:5" s="86" customFormat="1" ht="39.75" customHeight="1">
      <c r="A4" s="89" t="s">
        <v>6</v>
      </c>
      <c r="B4" s="89"/>
      <c r="C4" s="89"/>
      <c r="D4" s="89"/>
      <c r="E4" s="89"/>
    </row>
    <row r="5" spans="1:5" s="86" customFormat="1" ht="17.25">
      <c r="A5" s="89" t="s">
        <v>7</v>
      </c>
      <c r="B5" s="89"/>
      <c r="C5" s="89"/>
      <c r="D5" s="89"/>
      <c r="E5" s="89"/>
    </row>
    <row r="6" spans="1:5" s="86" customFormat="1" ht="17.25">
      <c r="A6" s="90" t="s">
        <v>8</v>
      </c>
      <c r="B6" s="90"/>
      <c r="C6" s="90"/>
      <c r="D6" s="90"/>
      <c r="E6" s="90"/>
    </row>
    <row r="7" spans="1:5" s="86" customFormat="1" ht="17.25">
      <c r="A7" s="91">
        <v>1</v>
      </c>
      <c r="B7" s="92" t="s">
        <v>9</v>
      </c>
      <c r="C7" s="91" t="s">
        <v>10</v>
      </c>
      <c r="D7" s="91">
        <v>15</v>
      </c>
      <c r="E7" s="91">
        <v>1.7</v>
      </c>
    </row>
    <row r="8" spans="1:5" s="86" customFormat="1" ht="17.25">
      <c r="A8" s="91">
        <v>2</v>
      </c>
      <c r="B8" s="93" t="s">
        <v>231</v>
      </c>
      <c r="C8" s="94" t="s">
        <v>10</v>
      </c>
      <c r="D8" s="91"/>
      <c r="E8" s="91">
        <f>4+33</f>
        <v>37</v>
      </c>
    </row>
    <row r="9" spans="1:5" s="86" customFormat="1" ht="17.25">
      <c r="A9" s="91">
        <v>3</v>
      </c>
      <c r="B9" s="95" t="s">
        <v>12</v>
      </c>
      <c r="C9" s="94" t="s">
        <v>10</v>
      </c>
      <c r="D9" s="96">
        <v>0</v>
      </c>
      <c r="E9" s="91">
        <f>16+275+244</f>
        <v>535</v>
      </c>
    </row>
    <row r="10" spans="1:5" s="86" customFormat="1" ht="17.25">
      <c r="A10" s="91">
        <v>4</v>
      </c>
      <c r="B10" s="97" t="s">
        <v>13</v>
      </c>
      <c r="C10" s="94" t="s">
        <v>10</v>
      </c>
      <c r="D10" s="96">
        <v>0</v>
      </c>
      <c r="E10" s="91">
        <v>2</v>
      </c>
    </row>
    <row r="11" spans="1:5" s="86" customFormat="1" ht="17.25">
      <c r="A11" s="91">
        <v>5</v>
      </c>
      <c r="B11" s="95" t="s">
        <v>14</v>
      </c>
      <c r="C11" s="94" t="s">
        <v>10</v>
      </c>
      <c r="D11" s="96">
        <v>0</v>
      </c>
      <c r="E11" s="91">
        <v>2</v>
      </c>
    </row>
    <row r="12" spans="1:5" s="86" customFormat="1" ht="17.25">
      <c r="A12" s="91">
        <v>6</v>
      </c>
      <c r="B12" s="97" t="s">
        <v>15</v>
      </c>
      <c r="C12" s="94" t="s">
        <v>10</v>
      </c>
      <c r="D12" s="96">
        <v>0</v>
      </c>
      <c r="E12" s="91">
        <v>0.7</v>
      </c>
    </row>
    <row r="13" spans="1:5" s="86" customFormat="1" ht="17.25">
      <c r="A13" s="91">
        <v>7</v>
      </c>
      <c r="B13" s="95" t="s">
        <v>16</v>
      </c>
      <c r="C13" s="94" t="s">
        <v>17</v>
      </c>
      <c r="D13" s="96"/>
      <c r="E13" s="91">
        <v>2.4</v>
      </c>
    </row>
    <row r="14" spans="1:5" s="86" customFormat="1" ht="17.25">
      <c r="A14" s="91">
        <v>8</v>
      </c>
      <c r="B14" s="93" t="s">
        <v>18</v>
      </c>
      <c r="C14" s="98" t="s">
        <v>223</v>
      </c>
      <c r="D14" s="96"/>
      <c r="E14" s="91">
        <v>50</v>
      </c>
    </row>
    <row r="15" spans="1:5" s="86" customFormat="1" ht="17.25">
      <c r="A15" s="91">
        <v>9</v>
      </c>
      <c r="B15" s="95" t="s">
        <v>19</v>
      </c>
      <c r="C15" s="94" t="s">
        <v>10</v>
      </c>
      <c r="D15" s="96">
        <v>0</v>
      </c>
      <c r="E15" s="91">
        <v>3</v>
      </c>
    </row>
    <row r="16" spans="1:5" s="86" customFormat="1" ht="17.25">
      <c r="A16" s="91">
        <v>10</v>
      </c>
      <c r="B16" s="97" t="s">
        <v>19</v>
      </c>
      <c r="C16" s="94" t="s">
        <v>10</v>
      </c>
      <c r="D16" s="96">
        <v>30</v>
      </c>
      <c r="E16" s="91">
        <v>3.5</v>
      </c>
    </row>
    <row r="17" spans="1:5" s="86" customFormat="1" ht="17.25">
      <c r="A17" s="91">
        <v>11</v>
      </c>
      <c r="B17" s="97" t="s">
        <v>232</v>
      </c>
      <c r="C17" s="94" t="s">
        <v>10</v>
      </c>
      <c r="D17" s="96"/>
      <c r="E17" s="91">
        <v>7</v>
      </c>
    </row>
    <row r="18" spans="1:5" s="86" customFormat="1" ht="17.25">
      <c r="A18" s="91">
        <v>12</v>
      </c>
      <c r="B18" s="95" t="s">
        <v>21</v>
      </c>
      <c r="C18" s="94" t="s">
        <v>10</v>
      </c>
      <c r="D18" s="96">
        <f>80+15</f>
        <v>95</v>
      </c>
      <c r="E18" s="91">
        <v>2</v>
      </c>
    </row>
    <row r="19" spans="1:5" s="86" customFormat="1" ht="17.25">
      <c r="A19" s="91">
        <v>13</v>
      </c>
      <c r="B19" s="95" t="s">
        <v>22</v>
      </c>
      <c r="C19" s="94" t="s">
        <v>10</v>
      </c>
      <c r="D19" s="96">
        <v>0</v>
      </c>
      <c r="E19" s="91">
        <f>58+92+106</f>
        <v>256</v>
      </c>
    </row>
    <row r="20" spans="1:5" s="86" customFormat="1" ht="17.25">
      <c r="A20" s="91">
        <v>14</v>
      </c>
      <c r="B20" s="97" t="s">
        <v>23</v>
      </c>
      <c r="C20" s="94" t="s">
        <v>10</v>
      </c>
      <c r="D20" s="96">
        <v>60</v>
      </c>
      <c r="E20" s="91">
        <v>0.7</v>
      </c>
    </row>
    <row r="21" spans="1:5" s="86" customFormat="1" ht="17.25">
      <c r="A21" s="91">
        <v>15</v>
      </c>
      <c r="B21" s="97" t="s">
        <v>24</v>
      </c>
      <c r="C21" s="94" t="s">
        <v>10</v>
      </c>
      <c r="D21" s="96">
        <v>0</v>
      </c>
      <c r="E21" s="91">
        <v>10</v>
      </c>
    </row>
    <row r="22" spans="1:5" s="86" customFormat="1" ht="17.25">
      <c r="A22" s="91">
        <v>16</v>
      </c>
      <c r="B22" s="97" t="s">
        <v>25</v>
      </c>
      <c r="C22" s="94" t="s">
        <v>10</v>
      </c>
      <c r="D22" s="96"/>
      <c r="E22" s="91">
        <v>45</v>
      </c>
    </row>
    <row r="23" spans="1:5" s="86" customFormat="1" ht="17.25">
      <c r="A23" s="91">
        <v>17</v>
      </c>
      <c r="B23" s="99" t="s">
        <v>26</v>
      </c>
      <c r="C23" s="94" t="s">
        <v>10</v>
      </c>
      <c r="D23" s="96">
        <v>0</v>
      </c>
      <c r="E23" s="91">
        <v>2.5</v>
      </c>
    </row>
    <row r="24" spans="1:5" s="86" customFormat="1" ht="17.25">
      <c r="A24" s="91">
        <v>18</v>
      </c>
      <c r="B24" s="95" t="s">
        <v>27</v>
      </c>
      <c r="C24" s="94" t="s">
        <v>10</v>
      </c>
      <c r="D24" s="96">
        <v>0</v>
      </c>
      <c r="E24" s="91">
        <v>3</v>
      </c>
    </row>
    <row r="25" spans="1:5" s="86" customFormat="1" ht="17.25">
      <c r="A25" s="91">
        <v>19</v>
      </c>
      <c r="B25" s="95" t="s">
        <v>28</v>
      </c>
      <c r="C25" s="94" t="s">
        <v>29</v>
      </c>
      <c r="D25" s="96"/>
      <c r="E25" s="91">
        <v>61</v>
      </c>
    </row>
    <row r="26" spans="1:5" s="86" customFormat="1" ht="17.25">
      <c r="A26" s="91">
        <v>20</v>
      </c>
      <c r="B26" s="97" t="s">
        <v>30</v>
      </c>
      <c r="C26" s="94" t="s">
        <v>10</v>
      </c>
      <c r="D26" s="96">
        <f>1541+1299</f>
        <v>2840</v>
      </c>
      <c r="E26" s="91">
        <f>1585+983.7</f>
        <v>2568.7</v>
      </c>
    </row>
    <row r="27" spans="1:5" s="86" customFormat="1" ht="17.25">
      <c r="A27" s="91">
        <v>21</v>
      </c>
      <c r="B27" s="97" t="s">
        <v>31</v>
      </c>
      <c r="C27" s="94" t="s">
        <v>10</v>
      </c>
      <c r="D27" s="96">
        <v>61</v>
      </c>
      <c r="E27" s="91">
        <v>7.4</v>
      </c>
    </row>
    <row r="28" spans="1:5" s="86" customFormat="1" ht="17.25">
      <c r="A28" s="91">
        <v>22</v>
      </c>
      <c r="B28" s="97" t="s">
        <v>32</v>
      </c>
      <c r="C28" s="94" t="s">
        <v>10</v>
      </c>
      <c r="D28" s="96"/>
      <c r="E28" s="91">
        <v>36</v>
      </c>
    </row>
    <row r="29" spans="1:5" s="86" customFormat="1" ht="17.25">
      <c r="A29" s="91">
        <v>23</v>
      </c>
      <c r="B29" s="100" t="s">
        <v>33</v>
      </c>
      <c r="C29" s="94" t="s">
        <v>34</v>
      </c>
      <c r="D29" s="96"/>
      <c r="E29" s="91">
        <v>32.5</v>
      </c>
    </row>
    <row r="30" spans="1:5" s="86" customFormat="1" ht="17.25">
      <c r="A30" s="91">
        <v>24</v>
      </c>
      <c r="B30" s="95" t="s">
        <v>35</v>
      </c>
      <c r="C30" s="94" t="s">
        <v>10</v>
      </c>
      <c r="D30" s="96">
        <v>0</v>
      </c>
      <c r="E30" s="91">
        <v>4</v>
      </c>
    </row>
    <row r="31" spans="1:5" s="86" customFormat="1" ht="17.25">
      <c r="A31" s="91">
        <v>25</v>
      </c>
      <c r="B31" s="97" t="s">
        <v>36</v>
      </c>
      <c r="C31" s="94" t="s">
        <v>29</v>
      </c>
      <c r="D31" s="96"/>
      <c r="E31" s="91">
        <v>53</v>
      </c>
    </row>
    <row r="32" spans="1:5" s="86" customFormat="1" ht="17.25">
      <c r="A32" s="91">
        <v>26</v>
      </c>
      <c r="B32" s="95" t="s">
        <v>37</v>
      </c>
      <c r="C32" s="94" t="s">
        <v>38</v>
      </c>
      <c r="D32" s="96"/>
      <c r="E32" s="91">
        <v>866</v>
      </c>
    </row>
    <row r="33" spans="1:5" s="86" customFormat="1" ht="17.25">
      <c r="A33" s="91">
        <v>27</v>
      </c>
      <c r="B33" s="101" t="s">
        <v>233</v>
      </c>
      <c r="C33" s="94" t="s">
        <v>10</v>
      </c>
      <c r="D33" s="96"/>
      <c r="E33" s="91">
        <v>29</v>
      </c>
    </row>
    <row r="34" spans="1:5" s="86" customFormat="1" ht="17.25">
      <c r="A34" s="91">
        <v>28</v>
      </c>
      <c r="B34" s="93" t="s">
        <v>39</v>
      </c>
      <c r="C34" s="94" t="s">
        <v>10</v>
      </c>
      <c r="D34" s="96"/>
      <c r="E34" s="91">
        <v>3</v>
      </c>
    </row>
    <row r="35" spans="1:5" s="86" customFormat="1" ht="17.25">
      <c r="A35" s="91">
        <v>29</v>
      </c>
      <c r="B35" s="95" t="s">
        <v>234</v>
      </c>
      <c r="C35" s="94" t="s">
        <v>10</v>
      </c>
      <c r="D35" s="96"/>
      <c r="E35" s="91">
        <v>0.5</v>
      </c>
    </row>
    <row r="36" spans="1:5" s="86" customFormat="1" ht="17.25">
      <c r="A36" s="91">
        <v>30</v>
      </c>
      <c r="B36" s="95" t="s">
        <v>41</v>
      </c>
      <c r="C36" s="94" t="s">
        <v>38</v>
      </c>
      <c r="D36" s="96">
        <v>0</v>
      </c>
      <c r="E36" s="91">
        <f>48+104</f>
        <v>152</v>
      </c>
    </row>
    <row r="37" spans="1:5" s="86" customFormat="1" ht="17.25">
      <c r="A37" s="91">
        <v>31</v>
      </c>
      <c r="B37" s="95" t="s">
        <v>42</v>
      </c>
      <c r="C37" s="94" t="s">
        <v>38</v>
      </c>
      <c r="D37" s="96">
        <v>10</v>
      </c>
      <c r="E37" s="91">
        <v>69</v>
      </c>
    </row>
    <row r="38" spans="1:5" s="86" customFormat="1" ht="17.25">
      <c r="A38" s="91">
        <v>32</v>
      </c>
      <c r="B38" s="97" t="s">
        <v>43</v>
      </c>
      <c r="C38" s="94" t="s">
        <v>38</v>
      </c>
      <c r="D38" s="96">
        <f>1582+300</f>
        <v>1882</v>
      </c>
      <c r="E38" s="91">
        <f>97+768</f>
        <v>865</v>
      </c>
    </row>
    <row r="39" spans="1:5" s="86" customFormat="1" ht="17.25">
      <c r="A39" s="91">
        <v>33</v>
      </c>
      <c r="B39" s="95" t="s">
        <v>44</v>
      </c>
      <c r="C39" s="94" t="s">
        <v>10</v>
      </c>
      <c r="D39" s="96">
        <v>0</v>
      </c>
      <c r="E39" s="91">
        <v>3.4</v>
      </c>
    </row>
    <row r="40" spans="1:5" s="86" customFormat="1" ht="17.25">
      <c r="A40" s="91">
        <v>34</v>
      </c>
      <c r="B40" s="95" t="s">
        <v>45</v>
      </c>
      <c r="C40" s="94" t="s">
        <v>10</v>
      </c>
      <c r="D40" s="96">
        <v>0</v>
      </c>
      <c r="E40" s="91">
        <v>2</v>
      </c>
    </row>
    <row r="41" spans="1:5" s="86" customFormat="1" ht="17.25">
      <c r="A41" s="91">
        <v>35</v>
      </c>
      <c r="B41" s="95" t="s">
        <v>46</v>
      </c>
      <c r="C41" s="94" t="s">
        <v>29</v>
      </c>
      <c r="D41" s="96"/>
      <c r="E41" s="91">
        <v>574</v>
      </c>
    </row>
    <row r="42" spans="1:5" s="86" customFormat="1" ht="17.25">
      <c r="A42" s="90" t="s">
        <v>58</v>
      </c>
      <c r="B42" s="90"/>
      <c r="C42" s="90"/>
      <c r="D42" s="90"/>
      <c r="E42" s="90"/>
    </row>
    <row r="43" spans="1:5" s="86" customFormat="1" ht="17.25">
      <c r="A43" s="91">
        <v>1</v>
      </c>
      <c r="B43" s="95" t="s">
        <v>59</v>
      </c>
      <c r="C43" s="94" t="s">
        <v>10</v>
      </c>
      <c r="D43" s="96">
        <v>0</v>
      </c>
      <c r="E43" s="91">
        <v>73</v>
      </c>
    </row>
    <row r="44" spans="1:5" s="86" customFormat="1" ht="17.25">
      <c r="A44" s="91">
        <v>2</v>
      </c>
      <c r="B44" s="95" t="s">
        <v>60</v>
      </c>
      <c r="C44" s="94" t="s">
        <v>10</v>
      </c>
      <c r="D44" s="96">
        <v>30</v>
      </c>
      <c r="E44" s="91">
        <v>59</v>
      </c>
    </row>
    <row r="45" spans="1:5" s="86" customFormat="1" ht="17.25">
      <c r="A45" s="91">
        <v>3</v>
      </c>
      <c r="B45" s="95" t="s">
        <v>61</v>
      </c>
      <c r="C45" s="94" t="s">
        <v>10</v>
      </c>
      <c r="D45" s="96">
        <v>0</v>
      </c>
      <c r="E45" s="91">
        <v>22</v>
      </c>
    </row>
    <row r="46" spans="1:5" s="86" customFormat="1" ht="17.25">
      <c r="A46" s="91">
        <v>4</v>
      </c>
      <c r="B46" s="95" t="s">
        <v>62</v>
      </c>
      <c r="C46" s="94" t="s">
        <v>38</v>
      </c>
      <c r="D46" s="96">
        <v>0</v>
      </c>
      <c r="E46" s="91">
        <v>77</v>
      </c>
    </row>
    <row r="47" spans="1:5" s="86" customFormat="1" ht="17.25">
      <c r="A47" s="91">
        <v>5</v>
      </c>
      <c r="B47" s="95" t="s">
        <v>63</v>
      </c>
      <c r="C47" s="94" t="s">
        <v>10</v>
      </c>
      <c r="D47" s="96">
        <v>80</v>
      </c>
      <c r="E47" s="91">
        <v>6</v>
      </c>
    </row>
    <row r="48" spans="1:5" s="86" customFormat="1" ht="17.25">
      <c r="A48" s="91">
        <v>6</v>
      </c>
      <c r="B48" s="95" t="s">
        <v>64</v>
      </c>
      <c r="C48" s="94" t="s">
        <v>10</v>
      </c>
      <c r="D48" s="96">
        <v>0</v>
      </c>
      <c r="E48" s="91">
        <v>1</v>
      </c>
    </row>
    <row r="49" spans="1:5" s="86" customFormat="1" ht="17.25">
      <c r="A49" s="91">
        <v>7</v>
      </c>
      <c r="B49" s="97" t="s">
        <v>65</v>
      </c>
      <c r="C49" s="94" t="s">
        <v>10</v>
      </c>
      <c r="D49" s="96">
        <v>0</v>
      </c>
      <c r="E49" s="91">
        <v>17</v>
      </c>
    </row>
    <row r="50" spans="1:5" s="86" customFormat="1" ht="17.25">
      <c r="A50" s="91">
        <v>8</v>
      </c>
      <c r="B50" s="95" t="s">
        <v>66</v>
      </c>
      <c r="C50" s="94" t="s">
        <v>10</v>
      </c>
      <c r="D50" s="96">
        <v>20</v>
      </c>
      <c r="E50" s="91">
        <v>41</v>
      </c>
    </row>
    <row r="51" spans="1:5" s="86" customFormat="1" ht="17.25">
      <c r="A51" s="91">
        <v>9</v>
      </c>
      <c r="B51" s="95" t="s">
        <v>67</v>
      </c>
      <c r="C51" s="94" t="s">
        <v>10</v>
      </c>
      <c r="D51" s="96">
        <v>0</v>
      </c>
      <c r="E51" s="91">
        <v>1</v>
      </c>
    </row>
    <row r="52" spans="1:5" s="86" customFormat="1" ht="17.25">
      <c r="A52" s="91">
        <v>10</v>
      </c>
      <c r="B52" s="97" t="s">
        <v>68</v>
      </c>
      <c r="C52" s="102" t="s">
        <v>38</v>
      </c>
      <c r="D52" s="96">
        <v>40</v>
      </c>
      <c r="E52" s="91">
        <v>65</v>
      </c>
    </row>
    <row r="53" spans="1:5" s="86" customFormat="1" ht="17.25">
      <c r="A53" s="91">
        <v>11</v>
      </c>
      <c r="B53" s="95" t="s">
        <v>69</v>
      </c>
      <c r="C53" s="94" t="s">
        <v>10</v>
      </c>
      <c r="D53" s="96">
        <v>0</v>
      </c>
      <c r="E53" s="91">
        <v>47.667</v>
      </c>
    </row>
    <row r="54" spans="1:5" s="86" customFormat="1" ht="17.25">
      <c r="A54" s="89" t="s">
        <v>71</v>
      </c>
      <c r="B54" s="89"/>
      <c r="C54" s="89"/>
      <c r="D54" s="89"/>
      <c r="E54" s="89"/>
    </row>
    <row r="55" spans="1:5" s="86" customFormat="1" ht="17.25">
      <c r="A55" s="91">
        <v>1</v>
      </c>
      <c r="B55" s="95" t="s">
        <v>72</v>
      </c>
      <c r="C55" s="103" t="s">
        <v>10</v>
      </c>
      <c r="D55" s="104">
        <v>500</v>
      </c>
      <c r="E55" s="91">
        <v>3</v>
      </c>
    </row>
    <row r="56" spans="1:5" s="86" customFormat="1" ht="17.25">
      <c r="A56" s="91">
        <v>2</v>
      </c>
      <c r="B56" s="95" t="s">
        <v>73</v>
      </c>
      <c r="C56" s="103" t="s">
        <v>29</v>
      </c>
      <c r="D56" s="104">
        <v>960</v>
      </c>
      <c r="E56" s="91">
        <v>20</v>
      </c>
    </row>
    <row r="57" spans="1:5" s="86" customFormat="1" ht="17.25">
      <c r="A57" s="91">
        <v>3</v>
      </c>
      <c r="B57" s="95" t="s">
        <v>74</v>
      </c>
      <c r="C57" s="103" t="s">
        <v>29</v>
      </c>
      <c r="D57" s="104">
        <v>1030</v>
      </c>
      <c r="E57" s="91">
        <v>72</v>
      </c>
    </row>
    <row r="58" spans="1:5" s="86" customFormat="1" ht="17.25">
      <c r="A58" s="91">
        <v>4</v>
      </c>
      <c r="B58" s="95" t="s">
        <v>75</v>
      </c>
      <c r="C58" s="103" t="s">
        <v>29</v>
      </c>
      <c r="D58" s="104">
        <v>260</v>
      </c>
      <c r="E58" s="91">
        <f>12+121</f>
        <v>133</v>
      </c>
    </row>
    <row r="59" spans="1:5" s="86" customFormat="1" ht="17.25">
      <c r="A59" s="91">
        <v>5</v>
      </c>
      <c r="B59" s="105" t="s">
        <v>76</v>
      </c>
      <c r="C59" s="103" t="s">
        <v>29</v>
      </c>
      <c r="D59" s="104"/>
      <c r="E59" s="91">
        <v>15</v>
      </c>
    </row>
    <row r="60" spans="1:5" s="86" customFormat="1" ht="17.25">
      <c r="A60" s="91">
        <v>6</v>
      </c>
      <c r="B60" s="106" t="s">
        <v>77</v>
      </c>
      <c r="C60" s="98" t="s">
        <v>38</v>
      </c>
      <c r="D60" s="104"/>
      <c r="E60" s="91">
        <v>5</v>
      </c>
    </row>
    <row r="61" spans="1:5" s="86" customFormat="1" ht="17.25">
      <c r="A61" s="91">
        <v>7</v>
      </c>
      <c r="B61" s="106" t="s">
        <v>78</v>
      </c>
      <c r="C61" s="98" t="s">
        <v>38</v>
      </c>
      <c r="D61" s="104"/>
      <c r="E61" s="91">
        <v>5</v>
      </c>
    </row>
    <row r="62" spans="1:5" s="86" customFormat="1" ht="17.25">
      <c r="A62" s="91">
        <v>8</v>
      </c>
      <c r="B62" s="106" t="s">
        <v>79</v>
      </c>
      <c r="C62" s="98" t="s">
        <v>38</v>
      </c>
      <c r="D62" s="104">
        <v>0</v>
      </c>
      <c r="E62" s="91">
        <v>5</v>
      </c>
    </row>
    <row r="63" spans="1:5" s="86" customFormat="1" ht="17.25">
      <c r="A63" s="91">
        <v>9</v>
      </c>
      <c r="B63" s="93" t="s">
        <v>80</v>
      </c>
      <c r="C63" s="98" t="s">
        <v>38</v>
      </c>
      <c r="D63" s="104"/>
      <c r="E63" s="91">
        <v>10</v>
      </c>
    </row>
    <row r="64" spans="1:5" s="86" customFormat="1" ht="17.25">
      <c r="A64" s="91">
        <v>10</v>
      </c>
      <c r="B64" s="107" t="s">
        <v>226</v>
      </c>
      <c r="C64" s="44" t="s">
        <v>10</v>
      </c>
      <c r="D64" s="104"/>
      <c r="E64" s="91">
        <v>1</v>
      </c>
    </row>
    <row r="65" spans="1:5" s="86" customFormat="1" ht="17.25">
      <c r="A65" s="91">
        <v>11</v>
      </c>
      <c r="B65" s="95" t="s">
        <v>81</v>
      </c>
      <c r="C65" s="103" t="s">
        <v>29</v>
      </c>
      <c r="D65" s="104">
        <v>0</v>
      </c>
      <c r="E65" s="91">
        <v>4</v>
      </c>
    </row>
    <row r="66" spans="1:5" s="86" customFormat="1" ht="17.25">
      <c r="A66" s="91">
        <v>12</v>
      </c>
      <c r="B66" s="95" t="s">
        <v>82</v>
      </c>
      <c r="C66" s="103" t="s">
        <v>29</v>
      </c>
      <c r="D66" s="104">
        <v>0</v>
      </c>
      <c r="E66" s="91">
        <v>7</v>
      </c>
    </row>
    <row r="67" spans="1:5" s="86" customFormat="1" ht="17.25">
      <c r="A67" s="91">
        <v>13</v>
      </c>
      <c r="B67" s="95" t="s">
        <v>83</v>
      </c>
      <c r="C67" s="91" t="s">
        <v>29</v>
      </c>
      <c r="D67" s="104">
        <v>0</v>
      </c>
      <c r="E67" s="91">
        <v>5</v>
      </c>
    </row>
    <row r="68" spans="1:5" s="86" customFormat="1" ht="17.25">
      <c r="A68" s="91">
        <v>14</v>
      </c>
      <c r="B68" s="95" t="s">
        <v>84</v>
      </c>
      <c r="C68" s="91" t="s">
        <v>29</v>
      </c>
      <c r="D68" s="104"/>
      <c r="E68" s="91">
        <v>7</v>
      </c>
    </row>
    <row r="69" spans="1:5" s="86" customFormat="1" ht="17.25">
      <c r="A69" s="91">
        <v>15</v>
      </c>
      <c r="B69" s="93" t="s">
        <v>85</v>
      </c>
      <c r="C69" s="98" t="s">
        <v>86</v>
      </c>
      <c r="D69" s="104"/>
      <c r="E69" s="28">
        <v>4</v>
      </c>
    </row>
    <row r="70" spans="1:5" s="86" customFormat="1" ht="17.25">
      <c r="A70" s="91">
        <v>16</v>
      </c>
      <c r="B70" s="93" t="s">
        <v>87</v>
      </c>
      <c r="C70" s="98" t="s">
        <v>86</v>
      </c>
      <c r="D70" s="104">
        <v>5</v>
      </c>
      <c r="E70" s="28">
        <v>4</v>
      </c>
    </row>
    <row r="71" spans="1:5" s="86" customFormat="1" ht="17.25">
      <c r="A71" s="91">
        <v>17</v>
      </c>
      <c r="B71" s="93" t="s">
        <v>88</v>
      </c>
      <c r="C71" s="98" t="s">
        <v>29</v>
      </c>
      <c r="D71" s="104"/>
      <c r="E71" s="91">
        <v>10</v>
      </c>
    </row>
    <row r="72" spans="1:5" s="86" customFormat="1" ht="17.25">
      <c r="A72" s="91">
        <v>18</v>
      </c>
      <c r="B72" s="93" t="s">
        <v>89</v>
      </c>
      <c r="C72" s="98" t="s">
        <v>29</v>
      </c>
      <c r="D72" s="104"/>
      <c r="E72" s="91">
        <v>10</v>
      </c>
    </row>
    <row r="73" spans="1:5" s="86" customFormat="1" ht="17.25">
      <c r="A73" s="91">
        <v>19</v>
      </c>
      <c r="B73" s="95" t="s">
        <v>90</v>
      </c>
      <c r="C73" s="103" t="s">
        <v>29</v>
      </c>
      <c r="D73" s="104"/>
      <c r="E73" s="91">
        <v>50</v>
      </c>
    </row>
    <row r="74" spans="1:5" s="86" customFormat="1" ht="17.25">
      <c r="A74" s="91">
        <v>20</v>
      </c>
      <c r="B74" s="95" t="s">
        <v>91</v>
      </c>
      <c r="C74" s="103" t="s">
        <v>29</v>
      </c>
      <c r="D74" s="104">
        <v>0</v>
      </c>
      <c r="E74" s="91">
        <v>179</v>
      </c>
    </row>
    <row r="75" spans="1:5" s="86" customFormat="1" ht="17.25">
      <c r="A75" s="91">
        <v>21</v>
      </c>
      <c r="B75" s="95" t="s">
        <v>92</v>
      </c>
      <c r="C75" s="103" t="s">
        <v>29</v>
      </c>
      <c r="D75" s="104">
        <v>10</v>
      </c>
      <c r="E75" s="91">
        <v>800</v>
      </c>
    </row>
    <row r="76" spans="1:5" s="86" customFormat="1" ht="17.25">
      <c r="A76" s="91">
        <v>22</v>
      </c>
      <c r="B76" s="95" t="s">
        <v>93</v>
      </c>
      <c r="C76" s="103" t="s">
        <v>29</v>
      </c>
      <c r="D76" s="104">
        <v>0</v>
      </c>
      <c r="E76" s="91">
        <v>88</v>
      </c>
    </row>
    <row r="77" spans="1:5" s="86" customFormat="1" ht="17.25">
      <c r="A77" s="91">
        <v>23</v>
      </c>
      <c r="B77" s="95" t="s">
        <v>94</v>
      </c>
      <c r="C77" s="103" t="s">
        <v>29</v>
      </c>
      <c r="D77" s="104"/>
      <c r="E77" s="91">
        <v>26</v>
      </c>
    </row>
    <row r="78" spans="1:5" s="86" customFormat="1" ht="17.25">
      <c r="A78" s="91">
        <v>24</v>
      </c>
      <c r="B78" s="105" t="s">
        <v>95</v>
      </c>
      <c r="C78" s="103" t="s">
        <v>10</v>
      </c>
      <c r="D78" s="104">
        <v>240</v>
      </c>
      <c r="E78" s="91">
        <v>2</v>
      </c>
    </row>
    <row r="79" spans="1:5" s="86" customFormat="1" ht="17.25">
      <c r="A79" s="91">
        <v>25</v>
      </c>
      <c r="B79" s="105" t="s">
        <v>96</v>
      </c>
      <c r="C79" s="103" t="s">
        <v>10</v>
      </c>
      <c r="D79" s="104"/>
      <c r="E79" s="91">
        <v>2</v>
      </c>
    </row>
    <row r="80" spans="1:5" s="86" customFormat="1" ht="17.25">
      <c r="A80" s="91">
        <v>26</v>
      </c>
      <c r="B80" s="108" t="s">
        <v>97</v>
      </c>
      <c r="C80" s="91" t="s">
        <v>10</v>
      </c>
      <c r="D80" s="104">
        <v>0</v>
      </c>
      <c r="E80" s="91">
        <v>28</v>
      </c>
    </row>
    <row r="81" spans="1:5" s="86" customFormat="1" ht="17.25">
      <c r="A81" s="91">
        <v>27</v>
      </c>
      <c r="B81" s="95" t="s">
        <v>98</v>
      </c>
      <c r="C81" s="103" t="s">
        <v>99</v>
      </c>
      <c r="D81" s="104">
        <v>0</v>
      </c>
      <c r="E81" s="91">
        <f>500</f>
        <v>500</v>
      </c>
    </row>
    <row r="82" spans="1:5" s="86" customFormat="1" ht="17.25">
      <c r="A82" s="91">
        <v>28</v>
      </c>
      <c r="B82" s="95" t="s">
        <v>98</v>
      </c>
      <c r="C82" s="103" t="s">
        <v>29</v>
      </c>
      <c r="D82" s="104">
        <v>0</v>
      </c>
      <c r="E82" s="91">
        <v>250</v>
      </c>
    </row>
    <row r="83" spans="1:5" s="86" customFormat="1" ht="17.25">
      <c r="A83" s="91">
        <v>29</v>
      </c>
      <c r="B83" s="95" t="s">
        <v>100</v>
      </c>
      <c r="C83" s="103" t="s">
        <v>29</v>
      </c>
      <c r="D83" s="104">
        <v>0</v>
      </c>
      <c r="E83" s="91">
        <f>700+600+600+100</f>
        <v>2000</v>
      </c>
    </row>
    <row r="84" spans="1:5" s="86" customFormat="1" ht="17.25">
      <c r="A84" s="91">
        <v>30</v>
      </c>
      <c r="B84" s="105" t="s">
        <v>101</v>
      </c>
      <c r="C84" s="103" t="s">
        <v>10</v>
      </c>
      <c r="D84" s="104"/>
      <c r="E84" s="91">
        <v>28</v>
      </c>
    </row>
    <row r="85" spans="1:5" s="86" customFormat="1" ht="17.25">
      <c r="A85" s="91">
        <v>31</v>
      </c>
      <c r="B85" s="95" t="s">
        <v>102</v>
      </c>
      <c r="C85" s="103" t="s">
        <v>29</v>
      </c>
      <c r="D85" s="104">
        <v>0</v>
      </c>
      <c r="E85" s="91">
        <v>44</v>
      </c>
    </row>
    <row r="86" spans="1:5" s="86" customFormat="1" ht="17.25">
      <c r="A86" s="91">
        <v>32</v>
      </c>
      <c r="B86" s="105" t="s">
        <v>103</v>
      </c>
      <c r="C86" s="103" t="s">
        <v>29</v>
      </c>
      <c r="D86" s="104">
        <v>0</v>
      </c>
      <c r="E86" s="91">
        <v>112</v>
      </c>
    </row>
    <row r="87" spans="1:5" s="86" customFormat="1" ht="17.25">
      <c r="A87" s="91">
        <v>33</v>
      </c>
      <c r="B87" s="95" t="s">
        <v>104</v>
      </c>
      <c r="C87" s="103" t="s">
        <v>29</v>
      </c>
      <c r="D87" s="104">
        <v>0</v>
      </c>
      <c r="E87" s="91">
        <v>102</v>
      </c>
    </row>
    <row r="88" spans="1:5" s="86" customFormat="1" ht="17.25">
      <c r="A88" s="109" t="s">
        <v>58</v>
      </c>
      <c r="B88" s="109"/>
      <c r="C88" s="109"/>
      <c r="D88" s="109"/>
      <c r="E88" s="109"/>
    </row>
    <row r="89" spans="1:5" s="86" customFormat="1" ht="17.25">
      <c r="A89" s="91">
        <v>1</v>
      </c>
      <c r="B89" s="95" t="s">
        <v>105</v>
      </c>
      <c r="C89" s="91" t="s">
        <v>10</v>
      </c>
      <c r="D89" s="104">
        <v>0</v>
      </c>
      <c r="E89" s="91">
        <v>43</v>
      </c>
    </row>
    <row r="90" spans="1:5" s="86" customFormat="1" ht="17.25">
      <c r="A90" s="91">
        <v>2</v>
      </c>
      <c r="B90" s="95" t="s">
        <v>102</v>
      </c>
      <c r="C90" s="91" t="s">
        <v>29</v>
      </c>
      <c r="D90" s="104">
        <v>800</v>
      </c>
      <c r="E90" s="91">
        <v>130</v>
      </c>
    </row>
    <row r="91" spans="1:5" s="86" customFormat="1" ht="17.25">
      <c r="A91" s="91">
        <v>3</v>
      </c>
      <c r="B91" s="95" t="s">
        <v>106</v>
      </c>
      <c r="C91" s="103" t="s">
        <v>29</v>
      </c>
      <c r="D91" s="104">
        <v>0</v>
      </c>
      <c r="E91" s="91">
        <v>5</v>
      </c>
    </row>
    <row r="92" spans="1:5" s="86" customFormat="1" ht="17.25">
      <c r="A92" s="91">
        <v>4</v>
      </c>
      <c r="B92" s="95" t="s">
        <v>107</v>
      </c>
      <c r="C92" s="103" t="s">
        <v>10</v>
      </c>
      <c r="D92" s="104">
        <v>0</v>
      </c>
      <c r="E92" s="91">
        <f>0.196+6.804</f>
        <v>7</v>
      </c>
    </row>
    <row r="93" spans="1:5" s="86" customFormat="1" ht="17.25">
      <c r="A93" s="91">
        <v>5</v>
      </c>
      <c r="B93" s="95" t="s">
        <v>104</v>
      </c>
      <c r="C93" s="103" t="s">
        <v>29</v>
      </c>
      <c r="D93" s="104">
        <v>1160</v>
      </c>
      <c r="E93" s="91">
        <v>62</v>
      </c>
    </row>
    <row r="94" spans="1:5" s="86" customFormat="1" ht="17.25">
      <c r="A94" s="110" t="s">
        <v>109</v>
      </c>
      <c r="B94" s="110"/>
      <c r="C94" s="110"/>
      <c r="D94" s="110"/>
      <c r="E94" s="110"/>
    </row>
    <row r="95" spans="1:5" s="86" customFormat="1" ht="33">
      <c r="A95" s="28">
        <v>1</v>
      </c>
      <c r="B95" s="82" t="s">
        <v>259</v>
      </c>
      <c r="C95" s="28" t="s">
        <v>29</v>
      </c>
      <c r="D95" s="28"/>
      <c r="E95" s="28">
        <f>15+130+138</f>
        <v>283</v>
      </c>
    </row>
    <row r="96" spans="1:5" s="86" customFormat="1" ht="31.5">
      <c r="A96" s="28">
        <v>2</v>
      </c>
      <c r="B96" s="111" t="s">
        <v>260</v>
      </c>
      <c r="C96" s="28" t="s">
        <v>29</v>
      </c>
      <c r="D96" s="28"/>
      <c r="E96" s="28">
        <f>300+300+131+500+347+101+1747+20</f>
        <v>3446</v>
      </c>
    </row>
    <row r="97" spans="1:5" s="86" customFormat="1" ht="31.5">
      <c r="A97" s="28">
        <v>3</v>
      </c>
      <c r="B97" s="112" t="s">
        <v>261</v>
      </c>
      <c r="C97" s="28" t="s">
        <v>29</v>
      </c>
      <c r="D97" s="28"/>
      <c r="E97" s="28">
        <v>550</v>
      </c>
    </row>
    <row r="98" spans="1:5" s="86" customFormat="1" ht="31.5">
      <c r="A98" s="28">
        <v>4</v>
      </c>
      <c r="B98" s="112" t="s">
        <v>262</v>
      </c>
      <c r="C98" s="28" t="s">
        <v>29</v>
      </c>
      <c r="D98" s="28"/>
      <c r="E98" s="28">
        <f>436+116+30+20</f>
        <v>602</v>
      </c>
    </row>
    <row r="99" spans="1:5" s="86" customFormat="1" ht="17.25">
      <c r="A99" s="28">
        <v>5</v>
      </c>
      <c r="B99" s="83" t="s">
        <v>241</v>
      </c>
      <c r="C99" s="28" t="s">
        <v>29</v>
      </c>
      <c r="D99" s="28"/>
      <c r="E99" s="28">
        <f>1518+611+1192+1980</f>
        <v>5301</v>
      </c>
    </row>
    <row r="100" spans="1:5" s="86" customFormat="1" ht="17.25">
      <c r="A100" s="28">
        <v>6</v>
      </c>
      <c r="B100" s="82" t="s">
        <v>247</v>
      </c>
      <c r="C100" s="28" t="s">
        <v>29</v>
      </c>
      <c r="D100" s="28"/>
      <c r="E100" s="28">
        <f>850+770+1320+80</f>
        <v>3020</v>
      </c>
    </row>
    <row r="101" spans="1:5" s="86" customFormat="1" ht="34.5">
      <c r="A101" s="28">
        <v>7</v>
      </c>
      <c r="B101" s="43" t="s">
        <v>248</v>
      </c>
      <c r="C101" s="28" t="s">
        <v>29</v>
      </c>
      <c r="D101" s="28">
        <v>160</v>
      </c>
      <c r="E101" s="28">
        <f>300+372+370+128+110+280+203</f>
        <v>1763</v>
      </c>
    </row>
    <row r="102" spans="1:5" s="86" customFormat="1" ht="47.25">
      <c r="A102" s="28">
        <v>8</v>
      </c>
      <c r="B102" s="112" t="s">
        <v>242</v>
      </c>
      <c r="C102" s="42" t="s">
        <v>29</v>
      </c>
      <c r="D102" s="28"/>
      <c r="E102" s="28">
        <f>17+100</f>
        <v>117</v>
      </c>
    </row>
    <row r="103" spans="1:5" s="86" customFormat="1" ht="34.5">
      <c r="A103" s="28">
        <v>9</v>
      </c>
      <c r="B103" s="43" t="s">
        <v>235</v>
      </c>
      <c r="C103" s="42" t="s">
        <v>110</v>
      </c>
      <c r="D103" s="28"/>
      <c r="E103" s="28">
        <v>30</v>
      </c>
    </row>
    <row r="104" spans="1:5" s="86" customFormat="1" ht="34.5">
      <c r="A104" s="28">
        <v>10</v>
      </c>
      <c r="B104" s="43" t="s">
        <v>236</v>
      </c>
      <c r="C104" s="42" t="s">
        <v>110</v>
      </c>
      <c r="D104" s="28"/>
      <c r="E104" s="28">
        <v>70</v>
      </c>
    </row>
    <row r="105" spans="1:5" s="86" customFormat="1" ht="17.25">
      <c r="A105" s="28">
        <v>11</v>
      </c>
      <c r="B105" s="43" t="s">
        <v>245</v>
      </c>
      <c r="C105" s="28" t="s">
        <v>29</v>
      </c>
      <c r="D105" s="28"/>
      <c r="E105" s="28">
        <v>1</v>
      </c>
    </row>
    <row r="106" spans="1:5" s="86" customFormat="1" ht="33">
      <c r="A106" s="28">
        <v>12</v>
      </c>
      <c r="B106" s="113" t="s">
        <v>112</v>
      </c>
      <c r="C106" s="28" t="s">
        <v>29</v>
      </c>
      <c r="D106" s="28"/>
      <c r="E106" s="28">
        <v>5</v>
      </c>
    </row>
    <row r="107" spans="1:5" s="86" customFormat="1" ht="33">
      <c r="A107" s="28">
        <v>13</v>
      </c>
      <c r="B107" s="113" t="s">
        <v>113</v>
      </c>
      <c r="C107" s="28" t="s">
        <v>29</v>
      </c>
      <c r="D107" s="28"/>
      <c r="E107" s="28">
        <v>7</v>
      </c>
    </row>
    <row r="108" spans="1:5" s="86" customFormat="1" ht="33">
      <c r="A108" s="28">
        <v>14</v>
      </c>
      <c r="B108" s="113" t="s">
        <v>114</v>
      </c>
      <c r="C108" s="28" t="s">
        <v>29</v>
      </c>
      <c r="D108" s="28"/>
      <c r="E108" s="28">
        <v>2</v>
      </c>
    </row>
    <row r="109" spans="1:5" s="86" customFormat="1" ht="33">
      <c r="A109" s="28">
        <v>15</v>
      </c>
      <c r="B109" s="113" t="s">
        <v>112</v>
      </c>
      <c r="C109" s="28" t="s">
        <v>29</v>
      </c>
      <c r="D109" s="28"/>
      <c r="E109" s="28">
        <v>3</v>
      </c>
    </row>
    <row r="110" spans="1:5" s="86" customFormat="1" ht="17.25">
      <c r="A110" s="28">
        <v>16</v>
      </c>
      <c r="B110" s="114" t="s">
        <v>115</v>
      </c>
      <c r="C110" s="28" t="s">
        <v>29</v>
      </c>
      <c r="D110" s="28"/>
      <c r="E110" s="28">
        <v>5</v>
      </c>
    </row>
    <row r="111" spans="1:5" s="86" customFormat="1" ht="17.25">
      <c r="A111" s="28">
        <v>17</v>
      </c>
      <c r="B111" s="114" t="s">
        <v>116</v>
      </c>
      <c r="C111" s="28" t="s">
        <v>29</v>
      </c>
      <c r="D111" s="28"/>
      <c r="E111" s="28">
        <v>6</v>
      </c>
    </row>
    <row r="112" spans="1:5" s="86" customFormat="1" ht="17.25">
      <c r="A112" s="28">
        <v>18</v>
      </c>
      <c r="B112" s="114" t="s">
        <v>287</v>
      </c>
      <c r="C112" s="28" t="s">
        <v>29</v>
      </c>
      <c r="D112" s="28"/>
      <c r="E112" s="28">
        <v>4</v>
      </c>
    </row>
    <row r="113" spans="1:5" s="86" customFormat="1" ht="17.25">
      <c r="A113" s="28">
        <v>19</v>
      </c>
      <c r="B113" s="114" t="s">
        <v>288</v>
      </c>
      <c r="C113" s="28" t="s">
        <v>29</v>
      </c>
      <c r="D113" s="28"/>
      <c r="E113" s="28">
        <v>1</v>
      </c>
    </row>
    <row r="114" spans="1:5" s="86" customFormat="1" ht="17.25">
      <c r="A114" s="28">
        <v>20</v>
      </c>
      <c r="B114" s="43" t="s">
        <v>246</v>
      </c>
      <c r="C114" s="28" t="s">
        <v>29</v>
      </c>
      <c r="D114" s="28"/>
      <c r="E114" s="28">
        <v>3</v>
      </c>
    </row>
    <row r="115" spans="1:5" s="86" customFormat="1" ht="34.5">
      <c r="A115" s="28">
        <v>21</v>
      </c>
      <c r="B115" s="95" t="s">
        <v>263</v>
      </c>
      <c r="C115" s="115" t="s">
        <v>118</v>
      </c>
      <c r="D115" s="28"/>
      <c r="E115" s="28">
        <v>10</v>
      </c>
    </row>
    <row r="116" spans="1:5" s="86" customFormat="1" ht="34.5">
      <c r="A116" s="28">
        <v>22</v>
      </c>
      <c r="B116" s="95" t="s">
        <v>237</v>
      </c>
      <c r="C116" s="115" t="s">
        <v>118</v>
      </c>
      <c r="D116" s="28"/>
      <c r="E116" s="28">
        <v>243</v>
      </c>
    </row>
    <row r="117" spans="1:5" s="86" customFormat="1" ht="34.5">
      <c r="A117" s="28">
        <v>23</v>
      </c>
      <c r="B117" s="95" t="s">
        <v>238</v>
      </c>
      <c r="C117" s="115" t="s">
        <v>118</v>
      </c>
      <c r="D117" s="28"/>
      <c r="E117" s="28">
        <v>300</v>
      </c>
    </row>
    <row r="118" spans="1:5" s="86" customFormat="1" ht="66">
      <c r="A118" s="28">
        <v>24</v>
      </c>
      <c r="B118" s="116" t="s">
        <v>243</v>
      </c>
      <c r="C118" s="117" t="s">
        <v>119</v>
      </c>
      <c r="D118" s="28"/>
      <c r="E118" s="28">
        <v>1</v>
      </c>
    </row>
    <row r="119" spans="1:5" s="86" customFormat="1" ht="49.5">
      <c r="A119" s="28">
        <v>25</v>
      </c>
      <c r="B119" s="116" t="s">
        <v>249</v>
      </c>
      <c r="C119" s="117" t="s">
        <v>29</v>
      </c>
      <c r="D119" s="28"/>
      <c r="E119" s="28">
        <v>135</v>
      </c>
    </row>
    <row r="120" spans="1:5" s="86" customFormat="1" ht="31.5">
      <c r="A120" s="28">
        <v>26</v>
      </c>
      <c r="B120" s="118" t="s">
        <v>289</v>
      </c>
      <c r="C120" s="117" t="s">
        <v>29</v>
      </c>
      <c r="D120" s="28"/>
      <c r="E120" s="28">
        <v>4</v>
      </c>
    </row>
    <row r="121" spans="1:5" s="86" customFormat="1" ht="31.5">
      <c r="A121" s="28">
        <v>27</v>
      </c>
      <c r="B121" s="118" t="s">
        <v>290</v>
      </c>
      <c r="C121" s="117" t="s">
        <v>29</v>
      </c>
      <c r="D121" s="28"/>
      <c r="E121" s="28">
        <v>20</v>
      </c>
    </row>
    <row r="122" spans="1:5" s="86" customFormat="1" ht="17.25">
      <c r="A122" s="28">
        <v>28</v>
      </c>
      <c r="B122" s="95" t="s">
        <v>291</v>
      </c>
      <c r="C122" s="117" t="s">
        <v>29</v>
      </c>
      <c r="D122" s="28"/>
      <c r="E122" s="28">
        <v>25</v>
      </c>
    </row>
    <row r="123" spans="1:5" s="86" customFormat="1" ht="49.5">
      <c r="A123" s="28">
        <v>29</v>
      </c>
      <c r="B123" s="116" t="s">
        <v>292</v>
      </c>
      <c r="C123" s="117" t="s">
        <v>29</v>
      </c>
      <c r="D123" s="28"/>
      <c r="E123" s="28">
        <v>83</v>
      </c>
    </row>
    <row r="124" spans="1:5" s="86" customFormat="1" ht="31.5">
      <c r="A124" s="28">
        <v>30</v>
      </c>
      <c r="B124" s="112" t="s">
        <v>264</v>
      </c>
      <c r="C124" s="28" t="s">
        <v>29</v>
      </c>
      <c r="D124" s="28"/>
      <c r="E124" s="28">
        <f>14+1+35</f>
        <v>50</v>
      </c>
    </row>
    <row r="125" spans="1:5" s="86" customFormat="1" ht="34.5">
      <c r="A125" s="28">
        <v>31</v>
      </c>
      <c r="B125" s="119" t="s">
        <v>239</v>
      </c>
      <c r="C125" s="28" t="s">
        <v>120</v>
      </c>
      <c r="D125" s="28"/>
      <c r="E125" s="28">
        <f>10</f>
        <v>10</v>
      </c>
    </row>
    <row r="126" spans="1:5" s="86" customFormat="1" ht="17.25">
      <c r="A126" s="28">
        <v>32</v>
      </c>
      <c r="B126" s="43" t="s">
        <v>121</v>
      </c>
      <c r="C126" s="28" t="s">
        <v>29</v>
      </c>
      <c r="D126" s="28"/>
      <c r="E126" s="28">
        <f>540+324+150</f>
        <v>1014</v>
      </c>
    </row>
    <row r="127" spans="1:5" s="86" customFormat="1" ht="17.25">
      <c r="A127" s="28">
        <v>33</v>
      </c>
      <c r="B127" s="43" t="s">
        <v>265</v>
      </c>
      <c r="C127" s="28" t="s">
        <v>29</v>
      </c>
      <c r="D127" s="28"/>
      <c r="E127" s="28">
        <f>540+354+150</f>
        <v>1044</v>
      </c>
    </row>
    <row r="128" spans="1:5" s="86" customFormat="1" ht="34.5">
      <c r="A128" s="28">
        <v>34</v>
      </c>
      <c r="B128" s="119" t="s">
        <v>250</v>
      </c>
      <c r="C128" s="28" t="s">
        <v>29</v>
      </c>
      <c r="D128" s="28"/>
      <c r="E128" s="28">
        <f>346+22</f>
        <v>368</v>
      </c>
    </row>
    <row r="129" spans="1:5" s="86" customFormat="1" ht="17.25">
      <c r="A129" s="28">
        <v>36</v>
      </c>
      <c r="B129" s="43" t="s">
        <v>293</v>
      </c>
      <c r="C129" s="28" t="s">
        <v>38</v>
      </c>
      <c r="D129" s="28"/>
      <c r="E129" s="28">
        <v>500</v>
      </c>
    </row>
    <row r="130" spans="1:5" s="86" customFormat="1" ht="17.25">
      <c r="A130" s="110" t="s">
        <v>122</v>
      </c>
      <c r="B130" s="110"/>
      <c r="C130" s="110"/>
      <c r="D130" s="110"/>
      <c r="E130" s="110"/>
    </row>
    <row r="131" spans="1:5" s="86" customFormat="1" ht="17.25">
      <c r="A131" s="28">
        <v>1</v>
      </c>
      <c r="B131" s="43" t="s">
        <v>266</v>
      </c>
      <c r="C131" s="42" t="s">
        <v>38</v>
      </c>
      <c r="D131" s="42">
        <v>253</v>
      </c>
      <c r="E131" s="42">
        <v>312</v>
      </c>
    </row>
    <row r="132" spans="1:5" s="86" customFormat="1" ht="17.25">
      <c r="A132" s="28">
        <v>2</v>
      </c>
      <c r="B132" s="43" t="s">
        <v>123</v>
      </c>
      <c r="C132" s="42" t="s">
        <v>10</v>
      </c>
      <c r="D132" s="42">
        <v>20</v>
      </c>
      <c r="E132" s="42">
        <f>38+20</f>
        <v>58</v>
      </c>
    </row>
    <row r="133" spans="1:5" s="86" customFormat="1" ht="17.25">
      <c r="A133" s="28">
        <v>3</v>
      </c>
      <c r="B133" s="83" t="s">
        <v>267</v>
      </c>
      <c r="C133" s="44" t="s">
        <v>124</v>
      </c>
      <c r="D133" s="44">
        <v>200</v>
      </c>
      <c r="E133" s="44">
        <v>69</v>
      </c>
    </row>
    <row r="134" spans="1:5" s="86" customFormat="1" ht="17.25">
      <c r="A134" s="28">
        <v>5</v>
      </c>
      <c r="B134" s="43" t="s">
        <v>268</v>
      </c>
      <c r="C134" s="42" t="s">
        <v>10</v>
      </c>
      <c r="D134" s="42"/>
      <c r="E134" s="42">
        <v>334</v>
      </c>
    </row>
    <row r="135" spans="1:5" s="86" customFormat="1" ht="34.5">
      <c r="A135" s="28">
        <v>6</v>
      </c>
      <c r="B135" s="43" t="s">
        <v>269</v>
      </c>
      <c r="C135" s="42" t="s">
        <v>29</v>
      </c>
      <c r="D135" s="42">
        <v>1943</v>
      </c>
      <c r="E135" s="42">
        <v>217</v>
      </c>
    </row>
    <row r="136" spans="1:5" s="86" customFormat="1" ht="31.5">
      <c r="A136" s="28">
        <v>7</v>
      </c>
      <c r="B136" s="112" t="s">
        <v>270</v>
      </c>
      <c r="C136" s="42" t="s">
        <v>10</v>
      </c>
      <c r="D136" s="42"/>
      <c r="E136" s="42">
        <v>163</v>
      </c>
    </row>
    <row r="137" spans="1:5" s="86" customFormat="1" ht="31.5">
      <c r="A137" s="28">
        <v>8</v>
      </c>
      <c r="B137" s="112" t="s">
        <v>251</v>
      </c>
      <c r="C137" s="42" t="s">
        <v>29</v>
      </c>
      <c r="D137" s="42">
        <v>1135</v>
      </c>
      <c r="E137" s="42">
        <v>385</v>
      </c>
    </row>
    <row r="138" spans="1:5" s="86" customFormat="1" ht="31.5">
      <c r="A138" s="28">
        <v>9</v>
      </c>
      <c r="B138" s="111" t="s">
        <v>271</v>
      </c>
      <c r="C138" s="42" t="s">
        <v>10</v>
      </c>
      <c r="D138" s="42"/>
      <c r="E138" s="42">
        <v>40</v>
      </c>
    </row>
    <row r="139" spans="1:5" s="86" customFormat="1" ht="31.5">
      <c r="A139" s="28">
        <v>10</v>
      </c>
      <c r="B139" s="112" t="s">
        <v>252</v>
      </c>
      <c r="C139" s="42" t="s">
        <v>29</v>
      </c>
      <c r="D139" s="42">
        <v>1188</v>
      </c>
      <c r="E139" s="42">
        <f>720+864+923</f>
        <v>2507</v>
      </c>
    </row>
    <row r="140" spans="1:5" s="86" customFormat="1" ht="17.25">
      <c r="A140" s="28">
        <v>11</v>
      </c>
      <c r="B140" s="43" t="s">
        <v>272</v>
      </c>
      <c r="C140" s="44" t="s">
        <v>29</v>
      </c>
      <c r="D140" s="42">
        <f>15+50+35</f>
        <v>100</v>
      </c>
      <c r="E140" s="28">
        <v>26</v>
      </c>
    </row>
    <row r="141" spans="1:5" s="86" customFormat="1" ht="17.25">
      <c r="A141" s="28">
        <v>12</v>
      </c>
      <c r="B141" s="119" t="s">
        <v>273</v>
      </c>
      <c r="C141" s="44" t="s">
        <v>29</v>
      </c>
      <c r="D141" s="42">
        <f>15176+480</f>
        <v>15656</v>
      </c>
      <c r="E141" s="28">
        <f>3+4</f>
        <v>7</v>
      </c>
    </row>
    <row r="142" spans="1:5" s="86" customFormat="1" ht="17.25">
      <c r="A142" s="28">
        <v>13</v>
      </c>
      <c r="B142" s="119" t="s">
        <v>240</v>
      </c>
      <c r="C142" s="44" t="s">
        <v>38</v>
      </c>
      <c r="D142" s="42">
        <v>140</v>
      </c>
      <c r="E142" s="28">
        <v>5</v>
      </c>
    </row>
    <row r="143" spans="1:5" s="86" customFormat="1" ht="17.25">
      <c r="A143" s="28">
        <v>14</v>
      </c>
      <c r="B143" s="119" t="s">
        <v>274</v>
      </c>
      <c r="C143" s="44" t="s">
        <v>29</v>
      </c>
      <c r="D143" s="42">
        <f>240+845</f>
        <v>1085</v>
      </c>
      <c r="E143" s="28">
        <v>522</v>
      </c>
    </row>
    <row r="144" spans="1:5" s="86" customFormat="1" ht="17.25">
      <c r="A144" s="28">
        <v>15</v>
      </c>
      <c r="B144" s="43" t="s">
        <v>121</v>
      </c>
      <c r="C144" s="44" t="s">
        <v>29</v>
      </c>
      <c r="D144" s="42">
        <f>835+240</f>
        <v>1075</v>
      </c>
      <c r="E144" s="28">
        <v>548</v>
      </c>
    </row>
    <row r="145" spans="1:5" s="86" customFormat="1" ht="34.5">
      <c r="A145" s="28">
        <v>16</v>
      </c>
      <c r="B145" s="43" t="s">
        <v>275</v>
      </c>
      <c r="C145" s="44" t="s">
        <v>29</v>
      </c>
      <c r="D145" s="42">
        <v>288</v>
      </c>
      <c r="E145" s="28">
        <v>7</v>
      </c>
    </row>
    <row r="146" spans="1:5" s="86" customFormat="1" ht="17.25">
      <c r="A146" s="28">
        <v>17</v>
      </c>
      <c r="B146" s="43" t="s">
        <v>276</v>
      </c>
      <c r="C146" s="44" t="s">
        <v>29</v>
      </c>
      <c r="D146" s="42"/>
      <c r="E146" s="28">
        <f>72+24+24</f>
        <v>120</v>
      </c>
    </row>
    <row r="147" spans="1:5" s="86" customFormat="1" ht="17.25">
      <c r="A147" s="28">
        <v>18</v>
      </c>
      <c r="B147" s="43" t="s">
        <v>277</v>
      </c>
      <c r="C147" s="44" t="s">
        <v>29</v>
      </c>
      <c r="D147" s="42"/>
      <c r="E147" s="28">
        <f>408+196</f>
        <v>604</v>
      </c>
    </row>
    <row r="148" spans="1:5" s="86" customFormat="1" ht="17.25">
      <c r="A148" s="28">
        <v>19</v>
      </c>
      <c r="B148" s="119" t="s">
        <v>126</v>
      </c>
      <c r="C148" s="44" t="s">
        <v>29</v>
      </c>
      <c r="D148" s="42"/>
      <c r="E148" s="28">
        <v>120</v>
      </c>
    </row>
    <row r="149" spans="1:5" s="86" customFormat="1" ht="17.25">
      <c r="A149" s="28">
        <v>20</v>
      </c>
      <c r="B149" s="43" t="s">
        <v>278</v>
      </c>
      <c r="C149" s="44" t="s">
        <v>29</v>
      </c>
      <c r="D149" s="42"/>
      <c r="E149" s="28">
        <v>168</v>
      </c>
    </row>
    <row r="150" spans="1:5" s="86" customFormat="1" ht="17.25">
      <c r="A150" s="28">
        <v>21</v>
      </c>
      <c r="B150" s="43" t="s">
        <v>279</v>
      </c>
      <c r="C150" s="44" t="s">
        <v>29</v>
      </c>
      <c r="D150" s="42"/>
      <c r="E150" s="28">
        <v>120</v>
      </c>
    </row>
    <row r="151" spans="1:5" s="86" customFormat="1" ht="17.25">
      <c r="A151" s="28">
        <v>22</v>
      </c>
      <c r="B151" s="43" t="s">
        <v>280</v>
      </c>
      <c r="C151" s="44" t="s">
        <v>29</v>
      </c>
      <c r="D151" s="42"/>
      <c r="E151" s="28">
        <f>40+420+540</f>
        <v>1000</v>
      </c>
    </row>
    <row r="152" spans="1:5" s="86" customFormat="1" ht="17.25">
      <c r="A152" s="28">
        <v>23</v>
      </c>
      <c r="B152" s="119" t="s">
        <v>281</v>
      </c>
      <c r="C152" s="44" t="s">
        <v>29</v>
      </c>
      <c r="D152" s="42"/>
      <c r="E152" s="28">
        <f>1351+424+531</f>
        <v>2306</v>
      </c>
    </row>
    <row r="153" spans="1:5" s="86" customFormat="1" ht="17.25">
      <c r="A153" s="28">
        <v>24</v>
      </c>
      <c r="B153" s="119" t="s">
        <v>282</v>
      </c>
      <c r="C153" s="44" t="s">
        <v>29</v>
      </c>
      <c r="D153" s="42"/>
      <c r="E153" s="28">
        <f>1351+400+531</f>
        <v>2282</v>
      </c>
    </row>
    <row r="154" spans="1:5" s="86" customFormat="1" ht="17.25">
      <c r="A154" s="28">
        <v>25</v>
      </c>
      <c r="B154" s="119" t="s">
        <v>283</v>
      </c>
      <c r="C154" s="44" t="s">
        <v>29</v>
      </c>
      <c r="D154" s="42"/>
      <c r="E154" s="28">
        <f>31+26</f>
        <v>57</v>
      </c>
    </row>
    <row r="155" spans="1:5" s="86" customFormat="1" ht="17.25">
      <c r="A155" s="28">
        <v>26</v>
      </c>
      <c r="B155" s="119" t="s">
        <v>284</v>
      </c>
      <c r="C155" s="44" t="s">
        <v>29</v>
      </c>
      <c r="D155" s="42"/>
      <c r="E155" s="28">
        <f>336+448</f>
        <v>784</v>
      </c>
    </row>
    <row r="156" spans="1:5" s="86" customFormat="1" ht="17.25">
      <c r="A156" s="28">
        <v>27</v>
      </c>
      <c r="B156" s="119" t="s">
        <v>127</v>
      </c>
      <c r="C156" s="44" t="s">
        <v>29</v>
      </c>
      <c r="D156" s="42"/>
      <c r="E156" s="28">
        <v>8</v>
      </c>
    </row>
    <row r="157" spans="1:5" s="86" customFormat="1" ht="17.25">
      <c r="A157" s="28">
        <v>28</v>
      </c>
      <c r="B157" s="119" t="s">
        <v>285</v>
      </c>
      <c r="C157" s="44" t="s">
        <v>29</v>
      </c>
      <c r="D157" s="42"/>
      <c r="E157" s="28">
        <f>1+5+6</f>
        <v>12</v>
      </c>
    </row>
    <row r="158" spans="1:5" s="86" customFormat="1" ht="17.25">
      <c r="A158" s="28">
        <v>29</v>
      </c>
      <c r="B158" s="119" t="s">
        <v>241</v>
      </c>
      <c r="C158" s="44" t="s">
        <v>29</v>
      </c>
      <c r="D158" s="42"/>
      <c r="E158" s="28">
        <v>4524</v>
      </c>
    </row>
    <row r="159" spans="1:5" s="86" customFormat="1" ht="17.25">
      <c r="A159" s="28">
        <v>30</v>
      </c>
      <c r="B159" s="119" t="s">
        <v>286</v>
      </c>
      <c r="C159" s="44" t="s">
        <v>29</v>
      </c>
      <c r="D159" s="42"/>
      <c r="E159" s="28">
        <v>49</v>
      </c>
    </row>
    <row r="160" spans="1:5" s="86" customFormat="1" ht="17.25">
      <c r="A160" s="28">
        <v>31</v>
      </c>
      <c r="B160" s="120" t="s">
        <v>253</v>
      </c>
      <c r="C160" s="44" t="s">
        <v>29</v>
      </c>
      <c r="D160" s="42"/>
      <c r="E160" s="28">
        <v>1</v>
      </c>
    </row>
    <row r="161" spans="1:5" s="86" customFormat="1" ht="17.25">
      <c r="A161" s="28">
        <v>32</v>
      </c>
      <c r="B161" s="95" t="s">
        <v>129</v>
      </c>
      <c r="C161" s="44" t="s">
        <v>119</v>
      </c>
      <c r="D161" s="42"/>
      <c r="E161" s="28">
        <v>14</v>
      </c>
    </row>
    <row r="162" spans="1:5" s="86" customFormat="1" ht="17.25">
      <c r="A162" s="28">
        <v>33</v>
      </c>
      <c r="B162" s="95" t="s">
        <v>130</v>
      </c>
      <c r="C162" s="44" t="s">
        <v>119</v>
      </c>
      <c r="D162" s="42"/>
      <c r="E162" s="28">
        <v>12</v>
      </c>
    </row>
    <row r="163" spans="1:5" s="86" customFormat="1" ht="34.5">
      <c r="A163" s="28">
        <v>34</v>
      </c>
      <c r="B163" s="121" t="s">
        <v>254</v>
      </c>
      <c r="C163" s="44" t="s">
        <v>118</v>
      </c>
      <c r="D163" s="42"/>
      <c r="E163" s="28">
        <v>20</v>
      </c>
    </row>
    <row r="164" spans="1:5" s="86" customFormat="1" ht="31.5">
      <c r="A164" s="28">
        <v>35</v>
      </c>
      <c r="B164" s="122" t="s">
        <v>255</v>
      </c>
      <c r="C164" s="44" t="s">
        <v>29</v>
      </c>
      <c r="D164" s="42"/>
      <c r="E164" s="28">
        <f>790+54</f>
        <v>844</v>
      </c>
    </row>
    <row r="165" spans="1:5" s="86" customFormat="1" ht="47.25">
      <c r="A165" s="28">
        <v>36</v>
      </c>
      <c r="B165" s="122" t="s">
        <v>244</v>
      </c>
      <c r="C165" s="44" t="s">
        <v>29</v>
      </c>
      <c r="D165" s="42"/>
      <c r="E165" s="28">
        <v>1099</v>
      </c>
    </row>
    <row r="166" spans="1:5" s="86" customFormat="1" ht="17.25">
      <c r="A166" s="28">
        <v>37</v>
      </c>
      <c r="B166" s="43" t="s">
        <v>131</v>
      </c>
      <c r="C166" s="44" t="s">
        <v>29</v>
      </c>
      <c r="D166" s="42"/>
      <c r="E166" s="28">
        <v>21</v>
      </c>
    </row>
    <row r="167" spans="1:5" s="86" customFormat="1" ht="17.25">
      <c r="A167" s="28">
        <v>38</v>
      </c>
      <c r="B167" s="43" t="s">
        <v>132</v>
      </c>
      <c r="C167" s="44" t="s">
        <v>29</v>
      </c>
      <c r="D167" s="42"/>
      <c r="E167" s="28">
        <v>12</v>
      </c>
    </row>
    <row r="168" spans="1:5" s="86" customFormat="1" ht="17.25">
      <c r="A168" s="28">
        <v>39</v>
      </c>
      <c r="B168" s="43" t="s">
        <v>133</v>
      </c>
      <c r="C168" s="44" t="s">
        <v>29</v>
      </c>
      <c r="D168" s="42"/>
      <c r="E168" s="28">
        <v>26</v>
      </c>
    </row>
    <row r="169" spans="1:5" s="86" customFormat="1" ht="17.25">
      <c r="A169" s="28">
        <v>40</v>
      </c>
      <c r="B169" s="43" t="s">
        <v>134</v>
      </c>
      <c r="C169" s="44" t="s">
        <v>29</v>
      </c>
      <c r="D169" s="42"/>
      <c r="E169" s="28">
        <v>8</v>
      </c>
    </row>
    <row r="170" spans="1:5" s="86" customFormat="1" ht="17.25">
      <c r="A170" s="28">
        <v>41</v>
      </c>
      <c r="B170" s="43" t="s">
        <v>135</v>
      </c>
      <c r="C170" s="44" t="s">
        <v>29</v>
      </c>
      <c r="D170" s="42"/>
      <c r="E170" s="28">
        <v>36</v>
      </c>
    </row>
    <row r="171" spans="1:5" s="86" customFormat="1" ht="17.25">
      <c r="A171" s="28">
        <v>42</v>
      </c>
      <c r="B171" s="43" t="s">
        <v>136</v>
      </c>
      <c r="C171" s="44" t="s">
        <v>29</v>
      </c>
      <c r="D171" s="42"/>
      <c r="E171" s="28">
        <v>12</v>
      </c>
    </row>
    <row r="172" spans="1:5" s="86" customFormat="1" ht="17.25">
      <c r="A172" s="28">
        <v>43</v>
      </c>
      <c r="B172" s="43" t="s">
        <v>136</v>
      </c>
      <c r="C172" s="44" t="s">
        <v>29</v>
      </c>
      <c r="D172" s="42"/>
      <c r="E172" s="28">
        <v>2</v>
      </c>
    </row>
    <row r="173" spans="1:5" s="86" customFormat="1" ht="17.25">
      <c r="A173" s="28">
        <v>44</v>
      </c>
      <c r="B173" s="43" t="s">
        <v>137</v>
      </c>
      <c r="C173" s="44" t="s">
        <v>29</v>
      </c>
      <c r="D173" s="42"/>
      <c r="E173" s="28">
        <v>15</v>
      </c>
    </row>
    <row r="174" spans="1:5" s="86" customFormat="1" ht="17.25">
      <c r="A174" s="28">
        <v>45</v>
      </c>
      <c r="B174" s="43" t="s">
        <v>138</v>
      </c>
      <c r="C174" s="44" t="s">
        <v>29</v>
      </c>
      <c r="D174" s="42"/>
      <c r="E174" s="28">
        <v>21</v>
      </c>
    </row>
    <row r="175" spans="1:5" s="86" customFormat="1" ht="17.25">
      <c r="A175" s="28">
        <v>46</v>
      </c>
      <c r="B175" s="43" t="s">
        <v>139</v>
      </c>
      <c r="C175" s="44" t="s">
        <v>29</v>
      </c>
      <c r="D175" s="42"/>
      <c r="E175" s="28">
        <v>38</v>
      </c>
    </row>
    <row r="176" spans="1:5" s="86" customFormat="1" ht="17.25">
      <c r="A176" s="28">
        <v>47</v>
      </c>
      <c r="B176" s="43" t="s">
        <v>140</v>
      </c>
      <c r="C176" s="44" t="s">
        <v>29</v>
      </c>
      <c r="D176" s="42"/>
      <c r="E176" s="28">
        <v>2</v>
      </c>
    </row>
    <row r="177" spans="1:5" s="86" customFormat="1" ht="17.25">
      <c r="A177" s="28">
        <v>48</v>
      </c>
      <c r="B177" s="43" t="s">
        <v>141</v>
      </c>
      <c r="C177" s="44" t="s">
        <v>29</v>
      </c>
      <c r="D177" s="42"/>
      <c r="E177" s="28">
        <v>21</v>
      </c>
    </row>
    <row r="178" spans="1:5" s="86" customFormat="1" ht="17.25">
      <c r="A178" s="28">
        <v>49</v>
      </c>
      <c r="B178" s="43" t="s">
        <v>142</v>
      </c>
      <c r="C178" s="44" t="s">
        <v>29</v>
      </c>
      <c r="D178" s="42"/>
      <c r="E178" s="28">
        <v>14</v>
      </c>
    </row>
    <row r="179" spans="1:5" s="86" customFormat="1" ht="17.25">
      <c r="A179" s="28">
        <v>50</v>
      </c>
      <c r="B179" s="43" t="s">
        <v>143</v>
      </c>
      <c r="C179" s="44" t="s">
        <v>29</v>
      </c>
      <c r="D179" s="42"/>
      <c r="E179" s="28">
        <v>4</v>
      </c>
    </row>
    <row r="180" spans="1:5" s="86" customFormat="1" ht="17.25">
      <c r="A180" s="28">
        <v>51</v>
      </c>
      <c r="B180" s="43" t="s">
        <v>144</v>
      </c>
      <c r="C180" s="44" t="s">
        <v>29</v>
      </c>
      <c r="D180" s="42"/>
      <c r="E180" s="28">
        <v>7</v>
      </c>
    </row>
    <row r="181" spans="1:5" s="86" customFormat="1" ht="17.25">
      <c r="A181" s="28">
        <v>52</v>
      </c>
      <c r="B181" s="43" t="s">
        <v>145</v>
      </c>
      <c r="C181" s="44" t="s">
        <v>29</v>
      </c>
      <c r="D181" s="42"/>
      <c r="E181" s="28">
        <v>19</v>
      </c>
    </row>
    <row r="182" spans="1:5" s="86" customFormat="1" ht="17.25">
      <c r="A182" s="28">
        <v>53</v>
      </c>
      <c r="B182" s="43" t="s">
        <v>146</v>
      </c>
      <c r="C182" s="44" t="s">
        <v>29</v>
      </c>
      <c r="D182" s="42"/>
      <c r="E182" s="28">
        <v>5</v>
      </c>
    </row>
    <row r="183" spans="1:5" s="86" customFormat="1" ht="17.25">
      <c r="A183" s="28">
        <v>54</v>
      </c>
      <c r="B183" s="43" t="s">
        <v>147</v>
      </c>
      <c r="C183" s="44" t="s">
        <v>29</v>
      </c>
      <c r="D183" s="42"/>
      <c r="E183" s="28">
        <v>7</v>
      </c>
    </row>
    <row r="184" spans="1:5" s="86" customFormat="1" ht="17.25">
      <c r="A184" s="28">
        <v>55</v>
      </c>
      <c r="B184" s="43" t="s">
        <v>148</v>
      </c>
      <c r="C184" s="44" t="s">
        <v>29</v>
      </c>
      <c r="D184" s="42"/>
      <c r="E184" s="28">
        <v>22</v>
      </c>
    </row>
    <row r="185" spans="1:5" s="86" customFormat="1" ht="17.25">
      <c r="A185" s="28">
        <v>56</v>
      </c>
      <c r="B185" s="43" t="s">
        <v>149</v>
      </c>
      <c r="C185" s="44" t="s">
        <v>29</v>
      </c>
      <c r="D185" s="42"/>
      <c r="E185" s="28">
        <v>3</v>
      </c>
    </row>
    <row r="186" spans="1:5" s="86" customFormat="1" ht="17.25">
      <c r="A186" s="28">
        <v>57</v>
      </c>
      <c r="B186" s="43" t="s">
        <v>150</v>
      </c>
      <c r="C186" s="44" t="s">
        <v>29</v>
      </c>
      <c r="D186" s="42"/>
      <c r="E186" s="28">
        <v>1</v>
      </c>
    </row>
    <row r="187" spans="1:5" s="86" customFormat="1" ht="17.25">
      <c r="A187" s="28">
        <v>58</v>
      </c>
      <c r="B187" s="43" t="s">
        <v>151</v>
      </c>
      <c r="C187" s="44" t="s">
        <v>29</v>
      </c>
      <c r="D187" s="42"/>
      <c r="E187" s="28">
        <v>32</v>
      </c>
    </row>
    <row r="188" spans="1:5" s="86" customFormat="1" ht="17.25">
      <c r="A188" s="123" t="s">
        <v>152</v>
      </c>
      <c r="B188" s="123"/>
      <c r="C188" s="123"/>
      <c r="D188" s="123"/>
      <c r="E188" s="123"/>
    </row>
    <row r="189" spans="1:5" s="86" customFormat="1" ht="17.25">
      <c r="A189" s="28">
        <v>1</v>
      </c>
      <c r="B189" s="124" t="s">
        <v>153</v>
      </c>
      <c r="C189" s="28" t="s">
        <v>10</v>
      </c>
      <c r="D189" s="28"/>
      <c r="E189" s="28">
        <v>237</v>
      </c>
    </row>
    <row r="190" spans="1:5" s="86" customFormat="1" ht="17.25">
      <c r="A190" s="28">
        <v>2</v>
      </c>
      <c r="B190" s="125" t="s">
        <v>23</v>
      </c>
      <c r="C190" s="28" t="s">
        <v>10</v>
      </c>
      <c r="D190" s="28">
        <v>20</v>
      </c>
      <c r="E190" s="44">
        <v>0.4</v>
      </c>
    </row>
    <row r="191" spans="1:5" s="86" customFormat="1" ht="17.25">
      <c r="A191" s="28">
        <v>3</v>
      </c>
      <c r="B191" s="43" t="s">
        <v>154</v>
      </c>
      <c r="C191" s="28" t="s">
        <v>10</v>
      </c>
      <c r="D191" s="126">
        <f>55+12</f>
        <v>67</v>
      </c>
      <c r="E191" s="28">
        <v>1</v>
      </c>
    </row>
    <row r="192" spans="1:5" s="86" customFormat="1" ht="17.25">
      <c r="A192" s="28">
        <v>4</v>
      </c>
      <c r="B192" s="127" t="s">
        <v>155</v>
      </c>
      <c r="C192" s="44" t="s">
        <v>10</v>
      </c>
      <c r="D192" s="44"/>
      <c r="E192" s="44">
        <v>17</v>
      </c>
    </row>
    <row r="193" spans="1:5" s="86" customFormat="1" ht="17.25">
      <c r="A193" s="28">
        <v>5</v>
      </c>
      <c r="B193" s="128" t="s">
        <v>156</v>
      </c>
      <c r="C193" s="44" t="s">
        <v>10</v>
      </c>
      <c r="D193" s="44"/>
      <c r="E193" s="44">
        <v>46</v>
      </c>
    </row>
    <row r="194" spans="1:5" s="86" customFormat="1" ht="17.25">
      <c r="A194" s="28">
        <v>6</v>
      </c>
      <c r="B194" s="128" t="s">
        <v>157</v>
      </c>
      <c r="C194" s="44" t="s">
        <v>10</v>
      </c>
      <c r="D194" s="44"/>
      <c r="E194" s="44">
        <v>44</v>
      </c>
    </row>
    <row r="195" spans="1:5" s="86" customFormat="1" ht="17.25">
      <c r="A195" s="28">
        <v>7</v>
      </c>
      <c r="B195" s="125" t="s">
        <v>158</v>
      </c>
      <c r="C195" s="44" t="s">
        <v>10</v>
      </c>
      <c r="D195" s="44"/>
      <c r="E195" s="44">
        <v>10</v>
      </c>
    </row>
    <row r="196" spans="1:5" s="86" customFormat="1" ht="17.25">
      <c r="A196" s="28">
        <v>8</v>
      </c>
      <c r="B196" s="125" t="s">
        <v>159</v>
      </c>
      <c r="C196" s="28" t="s">
        <v>29</v>
      </c>
      <c r="D196" s="28"/>
      <c r="E196" s="28">
        <v>8</v>
      </c>
    </row>
    <row r="197" spans="1:5" s="86" customFormat="1" ht="17.25">
      <c r="A197" s="28">
        <v>9</v>
      </c>
      <c r="B197" s="125" t="s">
        <v>256</v>
      </c>
      <c r="C197" s="28" t="s">
        <v>29</v>
      </c>
      <c r="D197" s="28"/>
      <c r="E197" s="28">
        <v>4</v>
      </c>
    </row>
    <row r="198" spans="1:5" s="86" customFormat="1" ht="17.25">
      <c r="A198" s="28">
        <v>10</v>
      </c>
      <c r="B198" s="127" t="s">
        <v>161</v>
      </c>
      <c r="C198" s="28" t="s">
        <v>29</v>
      </c>
      <c r="D198" s="28"/>
      <c r="E198" s="28">
        <v>310</v>
      </c>
    </row>
    <row r="199" spans="1:5" s="86" customFormat="1" ht="17.25">
      <c r="A199" s="28">
        <v>11</v>
      </c>
      <c r="B199" s="120" t="s">
        <v>162</v>
      </c>
      <c r="C199" s="28" t="s">
        <v>38</v>
      </c>
      <c r="D199" s="28"/>
      <c r="E199" s="28">
        <v>6</v>
      </c>
    </row>
    <row r="200" spans="1:5" s="86" customFormat="1" ht="17.25">
      <c r="A200" s="28">
        <v>12</v>
      </c>
      <c r="B200" s="120" t="s">
        <v>163</v>
      </c>
      <c r="C200" s="28" t="s">
        <v>38</v>
      </c>
      <c r="D200" s="28"/>
      <c r="E200" s="28">
        <v>6</v>
      </c>
    </row>
    <row r="201" spans="1:5" s="86" customFormat="1" ht="17.25">
      <c r="A201" s="28">
        <v>13</v>
      </c>
      <c r="B201" s="120" t="s">
        <v>164</v>
      </c>
      <c r="C201" s="28" t="s">
        <v>38</v>
      </c>
      <c r="D201" s="28"/>
      <c r="E201" s="28">
        <v>6</v>
      </c>
    </row>
    <row r="202" spans="1:5" s="86" customFormat="1" ht="17.25">
      <c r="A202" s="28">
        <v>14</v>
      </c>
      <c r="B202" s="120" t="s">
        <v>165</v>
      </c>
      <c r="C202" s="28" t="s">
        <v>10</v>
      </c>
      <c r="D202" s="28"/>
      <c r="E202" s="28">
        <v>1.1</v>
      </c>
    </row>
    <row r="203" spans="1:5" s="86" customFormat="1" ht="17.25">
      <c r="A203" s="110" t="s">
        <v>166</v>
      </c>
      <c r="B203" s="110"/>
      <c r="C203" s="110"/>
      <c r="D203" s="110"/>
      <c r="E203" s="110"/>
    </row>
    <row r="204" spans="1:5" s="86" customFormat="1" ht="17.25">
      <c r="A204" s="91">
        <v>1</v>
      </c>
      <c r="B204" s="95" t="s">
        <v>167</v>
      </c>
      <c r="C204" s="94" t="s">
        <v>10</v>
      </c>
      <c r="D204" s="94"/>
      <c r="E204" s="44">
        <v>2</v>
      </c>
    </row>
    <row r="205" spans="1:5" s="86" customFormat="1" ht="34.5">
      <c r="A205" s="91">
        <v>2</v>
      </c>
      <c r="B205" s="129" t="s">
        <v>168</v>
      </c>
      <c r="C205" s="94" t="s">
        <v>38</v>
      </c>
      <c r="D205" s="94"/>
      <c r="E205" s="44">
        <v>3</v>
      </c>
    </row>
    <row r="206" spans="1:5" s="86" customFormat="1" ht="17.25">
      <c r="A206" s="91">
        <v>3</v>
      </c>
      <c r="B206" s="95" t="s">
        <v>169</v>
      </c>
      <c r="C206" s="94" t="s">
        <v>10</v>
      </c>
      <c r="D206" s="94"/>
      <c r="E206" s="44">
        <v>7</v>
      </c>
    </row>
    <row r="207" spans="1:5" s="86" customFormat="1" ht="17.25">
      <c r="A207" s="89" t="s">
        <v>71</v>
      </c>
      <c r="B207" s="89"/>
      <c r="C207" s="89"/>
      <c r="D207" s="89"/>
      <c r="E207" s="89"/>
    </row>
    <row r="208" spans="1:5" s="86" customFormat="1" ht="17.25">
      <c r="A208" s="91">
        <v>1</v>
      </c>
      <c r="B208" s="95" t="s">
        <v>170</v>
      </c>
      <c r="C208" s="91" t="s">
        <v>29</v>
      </c>
      <c r="D208" s="104">
        <v>41</v>
      </c>
      <c r="E208" s="28">
        <v>65</v>
      </c>
    </row>
    <row r="209" spans="1:5" s="86" customFormat="1" ht="17.25">
      <c r="A209" s="91">
        <v>2</v>
      </c>
      <c r="B209" s="130" t="s">
        <v>257</v>
      </c>
      <c r="C209" s="28" t="s">
        <v>29</v>
      </c>
      <c r="D209" s="104"/>
      <c r="E209" s="28">
        <v>5</v>
      </c>
    </row>
    <row r="210" spans="1:5" s="86" customFormat="1" ht="17.25">
      <c r="A210" s="131"/>
      <c r="B210" s="131"/>
      <c r="C210" s="131"/>
      <c r="D210" s="131"/>
      <c r="E210" s="132"/>
    </row>
    <row r="211" spans="1:5" s="86" customFormat="1" ht="17.25">
      <c r="A211" s="131"/>
      <c r="B211" s="131"/>
      <c r="C211" s="131"/>
      <c r="D211" s="131"/>
      <c r="E211" s="132"/>
    </row>
    <row r="212" spans="1:5" s="86" customFormat="1" ht="17.25">
      <c r="A212" s="133"/>
      <c r="B212" s="134" t="s">
        <v>229</v>
      </c>
      <c r="C212" s="134"/>
      <c r="D212" s="134"/>
      <c r="E212" s="135"/>
    </row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</sheetData>
  <sheetProtection/>
  <mergeCells count="16">
    <mergeCell ref="A130:E130"/>
    <mergeCell ref="A188:E188"/>
    <mergeCell ref="A203:E203"/>
    <mergeCell ref="A207:E207"/>
    <mergeCell ref="A5:E5"/>
    <mergeCell ref="A6:E6"/>
    <mergeCell ref="A42:E42"/>
    <mergeCell ref="A54:E54"/>
    <mergeCell ref="A88:E88"/>
    <mergeCell ref="A94:E94"/>
    <mergeCell ref="A1:E1"/>
    <mergeCell ref="A2:A3"/>
    <mergeCell ref="B2:B3"/>
    <mergeCell ref="C2:C3"/>
    <mergeCell ref="D2:E2"/>
    <mergeCell ref="A4:E4"/>
  </mergeCells>
  <conditionalFormatting sqref="B199">
    <cfRule type="expression" priority="4" dxfId="0">
      <formula>"Вакцина."</formula>
    </cfRule>
  </conditionalFormatting>
  <conditionalFormatting sqref="B200">
    <cfRule type="expression" priority="3" dxfId="0">
      <formula>"Вакцина."</formula>
    </cfRule>
  </conditionalFormatting>
  <conditionalFormatting sqref="B201">
    <cfRule type="expression" priority="2" dxfId="0">
      <formula>"Вакцина."</formula>
    </cfRule>
  </conditionalFormatting>
  <conditionalFormatting sqref="B202">
    <cfRule type="expression" priority="1" dxfId="0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282">
      <selection activeCell="A302" sqref="A302:G302"/>
    </sheetView>
  </sheetViews>
  <sheetFormatPr defaultColWidth="9.140625" defaultRowHeight="12.75"/>
  <cols>
    <col min="1" max="1" width="5.00390625" style="1" customWidth="1"/>
    <col min="2" max="2" width="97.140625" style="1" customWidth="1"/>
    <col min="3" max="3" width="8.7109375" style="1" customWidth="1"/>
    <col min="4" max="4" width="2.7109375" style="1" hidden="1" customWidth="1"/>
    <col min="5" max="5" width="11.28125" style="2" customWidth="1"/>
    <col min="6" max="8" width="11.57421875" style="1" hidden="1" customWidth="1"/>
    <col min="9" max="11" width="9.140625" style="1" customWidth="1"/>
    <col min="12" max="12" width="12.4218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1:5" ht="67.5" customHeight="1">
      <c r="A1" s="79" t="s">
        <v>230</v>
      </c>
      <c r="B1" s="79"/>
      <c r="C1" s="79"/>
      <c r="D1" s="79"/>
      <c r="E1" s="79"/>
    </row>
    <row r="2" spans="1:5" ht="18" customHeight="1">
      <c r="A2" s="80" t="s">
        <v>0</v>
      </c>
      <c r="B2" s="80" t="s">
        <v>1</v>
      </c>
      <c r="C2" s="80" t="s">
        <v>2</v>
      </c>
      <c r="D2" s="81" t="s">
        <v>3</v>
      </c>
      <c r="E2" s="81"/>
    </row>
    <row r="3" spans="1:5" ht="46.5" customHeight="1">
      <c r="A3" s="80"/>
      <c r="B3" s="80"/>
      <c r="C3" s="80"/>
      <c r="D3" s="70" t="s">
        <v>4</v>
      </c>
      <c r="E3" s="71" t="s">
        <v>5</v>
      </c>
    </row>
    <row r="4" spans="1:9" ht="32.25" customHeight="1">
      <c r="A4" s="77" t="s">
        <v>6</v>
      </c>
      <c r="B4" s="77"/>
      <c r="C4" s="77"/>
      <c r="D4" s="77"/>
      <c r="E4" s="77"/>
      <c r="I4" s="3"/>
    </row>
    <row r="5" spans="1:9" ht="34.5" customHeight="1" hidden="1">
      <c r="A5" s="7"/>
      <c r="B5" s="7"/>
      <c r="C5" s="7"/>
      <c r="D5" s="7"/>
      <c r="E5" s="8"/>
      <c r="I5" s="3"/>
    </row>
    <row r="6" spans="1:9" ht="15.75" customHeight="1">
      <c r="A6" s="72" t="s">
        <v>7</v>
      </c>
      <c r="B6" s="72"/>
      <c r="C6" s="72"/>
      <c r="D6" s="72"/>
      <c r="E6" s="72"/>
      <c r="I6" s="3"/>
    </row>
    <row r="7" spans="1:9" ht="15.75" customHeight="1">
      <c r="A7" s="78" t="s">
        <v>8</v>
      </c>
      <c r="B7" s="78"/>
      <c r="C7" s="78"/>
      <c r="D7" s="78"/>
      <c r="E7" s="78"/>
      <c r="I7" s="3"/>
    </row>
    <row r="8" spans="1:16" ht="17.25">
      <c r="A8" s="9">
        <v>1</v>
      </c>
      <c r="B8" s="10" t="s">
        <v>9</v>
      </c>
      <c r="C8" s="9" t="s">
        <v>10</v>
      </c>
      <c r="D8" s="9">
        <v>15</v>
      </c>
      <c r="E8" s="9">
        <v>1.7</v>
      </c>
      <c r="I8" s="3"/>
      <c r="P8" s="1">
        <v>1.7</v>
      </c>
    </row>
    <row r="9" spans="1:16" ht="18.75" customHeight="1">
      <c r="A9" s="9">
        <v>2</v>
      </c>
      <c r="B9" s="11" t="s">
        <v>11</v>
      </c>
      <c r="C9" s="12" t="s">
        <v>10</v>
      </c>
      <c r="D9" s="9"/>
      <c r="E9" s="9">
        <f>4+33</f>
        <v>37</v>
      </c>
      <c r="I9" s="3"/>
      <c r="P9" s="1">
        <f>136+244</f>
        <v>380</v>
      </c>
    </row>
    <row r="10" spans="1:16" ht="17.25">
      <c r="A10" s="9">
        <v>3</v>
      </c>
      <c r="B10" s="13" t="s">
        <v>12</v>
      </c>
      <c r="C10" s="12" t="s">
        <v>10</v>
      </c>
      <c r="D10" s="14">
        <v>0</v>
      </c>
      <c r="E10" s="9">
        <f>16+275+244</f>
        <v>535</v>
      </c>
      <c r="I10" s="3"/>
      <c r="P10" s="1">
        <v>2</v>
      </c>
    </row>
    <row r="11" spans="1:16" ht="17.25">
      <c r="A11" s="9">
        <v>4</v>
      </c>
      <c r="B11" s="15" t="s">
        <v>13</v>
      </c>
      <c r="C11" s="12" t="s">
        <v>10</v>
      </c>
      <c r="D11" s="14">
        <v>0</v>
      </c>
      <c r="E11" s="9">
        <v>2</v>
      </c>
      <c r="I11" s="3"/>
      <c r="P11" s="1">
        <v>2</v>
      </c>
    </row>
    <row r="12" spans="1:16" ht="17.25">
      <c r="A12" s="9">
        <v>5</v>
      </c>
      <c r="B12" s="13" t="s">
        <v>14</v>
      </c>
      <c r="C12" s="12" t="s">
        <v>10</v>
      </c>
      <c r="D12" s="14">
        <v>0</v>
      </c>
      <c r="E12" s="9">
        <v>2</v>
      </c>
      <c r="I12" s="3"/>
      <c r="P12" s="1">
        <v>0.7</v>
      </c>
    </row>
    <row r="13" spans="1:9" ht="17.25">
      <c r="A13" s="9">
        <v>6</v>
      </c>
      <c r="B13" s="15" t="s">
        <v>15</v>
      </c>
      <c r="C13" s="12" t="s">
        <v>10</v>
      </c>
      <c r="D13" s="14">
        <v>0</v>
      </c>
      <c r="E13" s="9">
        <v>0.7</v>
      </c>
      <c r="I13" s="3"/>
    </row>
    <row r="14" spans="1:9" ht="17.25">
      <c r="A14" s="9">
        <v>7</v>
      </c>
      <c r="B14" s="13" t="s">
        <v>16</v>
      </c>
      <c r="C14" s="12" t="s">
        <v>17</v>
      </c>
      <c r="D14" s="14"/>
      <c r="E14" s="9">
        <v>2.4</v>
      </c>
      <c r="I14" s="3"/>
    </row>
    <row r="15" spans="1:16" ht="17.25">
      <c r="A15" s="9">
        <v>8</v>
      </c>
      <c r="B15" s="11" t="s">
        <v>18</v>
      </c>
      <c r="C15" s="16" t="s">
        <v>223</v>
      </c>
      <c r="D15" s="14"/>
      <c r="E15" s="9">
        <v>50</v>
      </c>
      <c r="I15" s="3"/>
      <c r="P15" s="1">
        <v>3</v>
      </c>
    </row>
    <row r="16" spans="1:16" ht="17.25">
      <c r="A16" s="9">
        <v>9</v>
      </c>
      <c r="B16" s="13" t="s">
        <v>19</v>
      </c>
      <c r="C16" s="12" t="s">
        <v>10</v>
      </c>
      <c r="D16" s="14">
        <v>0</v>
      </c>
      <c r="E16" s="9">
        <v>3</v>
      </c>
      <c r="I16" s="3"/>
      <c r="P16" s="1">
        <v>3.5</v>
      </c>
    </row>
    <row r="17" spans="1:16" ht="17.25">
      <c r="A17" s="9">
        <v>10</v>
      </c>
      <c r="B17" s="15" t="s">
        <v>19</v>
      </c>
      <c r="C17" s="12" t="s">
        <v>10</v>
      </c>
      <c r="D17" s="14">
        <v>30</v>
      </c>
      <c r="E17" s="9">
        <v>3.5</v>
      </c>
      <c r="I17" s="3"/>
      <c r="P17" s="1">
        <v>6</v>
      </c>
    </row>
    <row r="18" spans="1:16" ht="17.25">
      <c r="A18" s="9">
        <v>11</v>
      </c>
      <c r="B18" s="15" t="s">
        <v>20</v>
      </c>
      <c r="C18" s="12" t="s">
        <v>10</v>
      </c>
      <c r="D18" s="14"/>
      <c r="E18" s="9">
        <v>7</v>
      </c>
      <c r="I18" s="3"/>
      <c r="P18" s="1">
        <v>5</v>
      </c>
    </row>
    <row r="19" spans="1:16" ht="17.25">
      <c r="A19" s="9">
        <v>12</v>
      </c>
      <c r="B19" s="13" t="s">
        <v>21</v>
      </c>
      <c r="C19" s="12" t="s">
        <v>10</v>
      </c>
      <c r="D19" s="14">
        <f>80+15</f>
        <v>95</v>
      </c>
      <c r="E19" s="9">
        <v>2</v>
      </c>
      <c r="I19" s="3"/>
      <c r="P19" s="1">
        <f>25+88</f>
        <v>113</v>
      </c>
    </row>
    <row r="20" spans="1:16" ht="17.25">
      <c r="A20" s="9">
        <v>13</v>
      </c>
      <c r="B20" s="13" t="s">
        <v>22</v>
      </c>
      <c r="C20" s="12" t="s">
        <v>10</v>
      </c>
      <c r="D20" s="14">
        <v>0</v>
      </c>
      <c r="E20" s="9">
        <f>58+92+106</f>
        <v>256</v>
      </c>
      <c r="I20" s="3"/>
      <c r="P20" s="1">
        <v>0.7</v>
      </c>
    </row>
    <row r="21" spans="1:16" ht="17.25">
      <c r="A21" s="9">
        <v>14</v>
      </c>
      <c r="B21" s="15" t="s">
        <v>23</v>
      </c>
      <c r="C21" s="12" t="s">
        <v>10</v>
      </c>
      <c r="D21" s="14">
        <v>60</v>
      </c>
      <c r="E21" s="9">
        <v>0.7</v>
      </c>
      <c r="I21" s="3"/>
      <c r="P21" s="1">
        <v>10</v>
      </c>
    </row>
    <row r="22" spans="1:16" ht="17.25" customHeight="1">
      <c r="A22" s="9">
        <v>15</v>
      </c>
      <c r="B22" s="15" t="s">
        <v>24</v>
      </c>
      <c r="C22" s="12" t="s">
        <v>10</v>
      </c>
      <c r="D22" s="14">
        <v>0</v>
      </c>
      <c r="E22" s="9">
        <v>10</v>
      </c>
      <c r="I22" s="3"/>
      <c r="P22" s="1">
        <v>45</v>
      </c>
    </row>
    <row r="23" spans="1:16" ht="17.25">
      <c r="A23" s="9">
        <v>16</v>
      </c>
      <c r="B23" s="15" t="s">
        <v>25</v>
      </c>
      <c r="C23" s="12" t="s">
        <v>10</v>
      </c>
      <c r="D23" s="14"/>
      <c r="E23" s="9">
        <v>45</v>
      </c>
      <c r="H23" s="4"/>
      <c r="I23" s="3"/>
      <c r="P23" s="1">
        <v>2.5</v>
      </c>
    </row>
    <row r="24" spans="1:16" ht="17.25">
      <c r="A24" s="9">
        <v>17</v>
      </c>
      <c r="B24" s="17" t="s">
        <v>26</v>
      </c>
      <c r="C24" s="12" t="s">
        <v>10</v>
      </c>
      <c r="D24" s="14">
        <v>0</v>
      </c>
      <c r="E24" s="9">
        <v>2.5</v>
      </c>
      <c r="I24" s="3"/>
      <c r="P24" s="1">
        <v>3</v>
      </c>
    </row>
    <row r="25" spans="1:9" ht="17.25">
      <c r="A25" s="9">
        <v>18</v>
      </c>
      <c r="B25" s="13" t="s">
        <v>27</v>
      </c>
      <c r="C25" s="12" t="s">
        <v>10</v>
      </c>
      <c r="D25" s="14">
        <v>0</v>
      </c>
      <c r="E25" s="9">
        <v>3</v>
      </c>
      <c r="I25" s="3"/>
    </row>
    <row r="26" spans="1:16" ht="17.25">
      <c r="A26" s="9">
        <v>19</v>
      </c>
      <c r="B26" s="13" t="s">
        <v>28</v>
      </c>
      <c r="C26" s="12" t="s">
        <v>29</v>
      </c>
      <c r="D26" s="14"/>
      <c r="E26" s="9">
        <v>61</v>
      </c>
      <c r="I26" s="3"/>
      <c r="P26" s="1">
        <f>1654+983.7</f>
        <v>2637.7</v>
      </c>
    </row>
    <row r="27" spans="1:16" ht="17.25">
      <c r="A27" s="9">
        <v>20</v>
      </c>
      <c r="B27" s="15" t="s">
        <v>30</v>
      </c>
      <c r="C27" s="12" t="s">
        <v>10</v>
      </c>
      <c r="D27" s="14">
        <f>1541+1299</f>
        <v>2840</v>
      </c>
      <c r="E27" s="9">
        <f>1585+983.7</f>
        <v>2568.7</v>
      </c>
      <c r="I27" s="3"/>
      <c r="P27" s="1">
        <v>13</v>
      </c>
    </row>
    <row r="28" spans="1:16" ht="17.25">
      <c r="A28" s="9">
        <v>21</v>
      </c>
      <c r="B28" s="15" t="s">
        <v>31</v>
      </c>
      <c r="C28" s="12" t="s">
        <v>10</v>
      </c>
      <c r="D28" s="14">
        <v>61</v>
      </c>
      <c r="E28" s="9">
        <v>7.4</v>
      </c>
      <c r="I28" s="3"/>
      <c r="P28" s="1">
        <v>2</v>
      </c>
    </row>
    <row r="29" spans="1:16" ht="17.25">
      <c r="A29" s="9">
        <v>22</v>
      </c>
      <c r="B29" s="15" t="s">
        <v>32</v>
      </c>
      <c r="C29" s="12" t="s">
        <v>10</v>
      </c>
      <c r="D29" s="14"/>
      <c r="E29" s="9">
        <v>36</v>
      </c>
      <c r="I29" s="3"/>
      <c r="P29" s="1">
        <v>19.5</v>
      </c>
    </row>
    <row r="30" spans="1:16" ht="17.25" customHeight="1">
      <c r="A30" s="9">
        <v>23</v>
      </c>
      <c r="B30" s="59" t="s">
        <v>33</v>
      </c>
      <c r="C30" s="12" t="s">
        <v>34</v>
      </c>
      <c r="D30" s="14"/>
      <c r="E30" s="9">
        <v>32.5</v>
      </c>
      <c r="I30" s="3"/>
      <c r="P30" s="1">
        <v>17</v>
      </c>
    </row>
    <row r="31" spans="1:9" ht="17.25">
      <c r="A31" s="9">
        <v>24</v>
      </c>
      <c r="B31" s="13" t="s">
        <v>35</v>
      </c>
      <c r="C31" s="12" t="s">
        <v>10</v>
      </c>
      <c r="D31" s="14">
        <v>0</v>
      </c>
      <c r="E31" s="9">
        <v>4</v>
      </c>
      <c r="I31" s="3"/>
    </row>
    <row r="32" spans="1:16" ht="17.25">
      <c r="A32" s="9">
        <v>25</v>
      </c>
      <c r="B32" s="15" t="s">
        <v>36</v>
      </c>
      <c r="C32" s="12" t="s">
        <v>29</v>
      </c>
      <c r="D32" s="14"/>
      <c r="E32" s="9">
        <v>53</v>
      </c>
      <c r="I32" s="3"/>
      <c r="P32" s="1">
        <v>4</v>
      </c>
    </row>
    <row r="33" spans="1:16" ht="17.25">
      <c r="A33" s="9">
        <v>26</v>
      </c>
      <c r="B33" s="13" t="s">
        <v>37</v>
      </c>
      <c r="C33" s="12" t="s">
        <v>38</v>
      </c>
      <c r="D33" s="14"/>
      <c r="E33" s="9">
        <v>866</v>
      </c>
      <c r="I33" s="3"/>
      <c r="P33" s="1">
        <v>466</v>
      </c>
    </row>
    <row r="34" spans="1:16" ht="15.75" customHeight="1">
      <c r="A34" s="9">
        <v>27</v>
      </c>
      <c r="B34" s="18" t="s">
        <v>227</v>
      </c>
      <c r="C34" s="12" t="s">
        <v>10</v>
      </c>
      <c r="D34" s="14"/>
      <c r="E34" s="9">
        <v>29</v>
      </c>
      <c r="I34" s="3"/>
      <c r="P34" s="1">
        <v>22</v>
      </c>
    </row>
    <row r="35" spans="1:16" ht="15" customHeight="1">
      <c r="A35" s="9">
        <v>28</v>
      </c>
      <c r="B35" s="11" t="s">
        <v>39</v>
      </c>
      <c r="C35" s="12" t="s">
        <v>10</v>
      </c>
      <c r="D35" s="14"/>
      <c r="E35" s="9">
        <v>3</v>
      </c>
      <c r="I35" s="3"/>
      <c r="P35" s="1">
        <v>1</v>
      </c>
    </row>
    <row r="36" spans="1:16" ht="15.75" customHeight="1">
      <c r="A36" s="9">
        <v>29</v>
      </c>
      <c r="B36" s="13" t="s">
        <v>40</v>
      </c>
      <c r="C36" s="12" t="s">
        <v>10</v>
      </c>
      <c r="D36" s="14"/>
      <c r="E36" s="9">
        <v>0.5</v>
      </c>
      <c r="I36" s="3"/>
      <c r="P36" s="1">
        <v>10</v>
      </c>
    </row>
    <row r="37" spans="1:16" ht="15.75" customHeight="1">
      <c r="A37" s="9">
        <v>30</v>
      </c>
      <c r="B37" s="13" t="s">
        <v>41</v>
      </c>
      <c r="C37" s="12" t="s">
        <v>38</v>
      </c>
      <c r="D37" s="14">
        <v>0</v>
      </c>
      <c r="E37" s="9">
        <f>48+104</f>
        <v>152</v>
      </c>
      <c r="I37" s="3"/>
      <c r="P37" s="1">
        <v>61</v>
      </c>
    </row>
    <row r="38" spans="1:16" ht="15" customHeight="1">
      <c r="A38" s="9">
        <v>31</v>
      </c>
      <c r="B38" s="13" t="s">
        <v>42</v>
      </c>
      <c r="C38" s="12" t="s">
        <v>38</v>
      </c>
      <c r="D38" s="14">
        <v>10</v>
      </c>
      <c r="E38" s="9">
        <v>69</v>
      </c>
      <c r="I38" s="3"/>
      <c r="P38" s="1">
        <v>86</v>
      </c>
    </row>
    <row r="39" spans="1:16" ht="15.75" customHeight="1">
      <c r="A39" s="9">
        <v>32</v>
      </c>
      <c r="B39" s="15" t="s">
        <v>43</v>
      </c>
      <c r="C39" s="12" t="s">
        <v>38</v>
      </c>
      <c r="D39" s="14">
        <f>1582+300</f>
        <v>1882</v>
      </c>
      <c r="E39" s="9">
        <f>97+768</f>
        <v>865</v>
      </c>
      <c r="I39" s="3"/>
      <c r="P39" s="1">
        <f>457+768</f>
        <v>1225</v>
      </c>
    </row>
    <row r="40" spans="1:16" ht="15.75" customHeight="1">
      <c r="A40" s="9">
        <v>33</v>
      </c>
      <c r="B40" s="13" t="s">
        <v>44</v>
      </c>
      <c r="C40" s="12" t="s">
        <v>10</v>
      </c>
      <c r="D40" s="14">
        <v>0</v>
      </c>
      <c r="E40" s="9">
        <v>3.4</v>
      </c>
      <c r="I40" s="3"/>
      <c r="P40" s="1">
        <v>5.4</v>
      </c>
    </row>
    <row r="41" spans="1:9" ht="15" customHeight="1">
      <c r="A41" s="9">
        <v>34</v>
      </c>
      <c r="B41" s="13" t="s">
        <v>45</v>
      </c>
      <c r="C41" s="12" t="s">
        <v>10</v>
      </c>
      <c r="D41" s="14">
        <v>0</v>
      </c>
      <c r="E41" s="9">
        <v>2</v>
      </c>
      <c r="I41" s="3"/>
    </row>
    <row r="42" spans="1:16" ht="15.75" customHeight="1">
      <c r="A42" s="9">
        <v>35</v>
      </c>
      <c r="B42" s="13" t="s">
        <v>46</v>
      </c>
      <c r="C42" s="12" t="s">
        <v>29</v>
      </c>
      <c r="D42" s="14"/>
      <c r="E42" s="9">
        <v>574</v>
      </c>
      <c r="I42" s="3"/>
      <c r="P42" s="1">
        <v>2</v>
      </c>
    </row>
    <row r="43" spans="1:9" ht="17.25" hidden="1">
      <c r="A43" s="9">
        <v>28</v>
      </c>
      <c r="B43" s="15"/>
      <c r="C43" s="12"/>
      <c r="D43" s="14">
        <v>0</v>
      </c>
      <c r="E43" s="19"/>
      <c r="I43" s="3"/>
    </row>
    <row r="44" spans="1:9" ht="17.25" hidden="1">
      <c r="A44" s="9">
        <v>29</v>
      </c>
      <c r="B44" s="13"/>
      <c r="C44" s="12"/>
      <c r="D44" s="14">
        <f>110+15</f>
        <v>125</v>
      </c>
      <c r="E44" s="19"/>
      <c r="G44" s="1">
        <f>30.1+31.7</f>
        <v>61.8</v>
      </c>
      <c r="I44" s="3"/>
    </row>
    <row r="45" spans="1:9" ht="17.25" hidden="1">
      <c r="A45" s="9">
        <v>30</v>
      </c>
      <c r="B45" s="13" t="s">
        <v>28</v>
      </c>
      <c r="C45" s="12" t="s">
        <v>38</v>
      </c>
      <c r="D45" s="14">
        <v>0</v>
      </c>
      <c r="E45" s="19"/>
      <c r="I45" s="3"/>
    </row>
    <row r="46" spans="1:9" ht="17.25" hidden="1">
      <c r="A46" s="9">
        <v>31</v>
      </c>
      <c r="B46" s="15" t="s">
        <v>47</v>
      </c>
      <c r="C46" s="12" t="s">
        <v>38</v>
      </c>
      <c r="D46" s="14">
        <v>0</v>
      </c>
      <c r="E46" s="19"/>
      <c r="I46" s="3"/>
    </row>
    <row r="47" spans="1:9" ht="17.25" hidden="1">
      <c r="A47" s="9">
        <v>32</v>
      </c>
      <c r="B47" s="15" t="s">
        <v>48</v>
      </c>
      <c r="C47" s="12" t="s">
        <v>38</v>
      </c>
      <c r="D47" s="14">
        <v>0</v>
      </c>
      <c r="E47" s="19"/>
      <c r="I47" s="3"/>
    </row>
    <row r="48" spans="1:9" ht="17.25" hidden="1">
      <c r="A48" s="9">
        <v>33</v>
      </c>
      <c r="B48" s="13" t="s">
        <v>46</v>
      </c>
      <c r="C48" s="12" t="s">
        <v>38</v>
      </c>
      <c r="D48" s="14">
        <v>0</v>
      </c>
      <c r="E48" s="19"/>
      <c r="I48" s="3"/>
    </row>
    <row r="49" spans="1:9" ht="17.25" hidden="1">
      <c r="A49" s="9">
        <v>34</v>
      </c>
      <c r="B49" s="15" t="s">
        <v>49</v>
      </c>
      <c r="C49" s="12" t="s">
        <v>38</v>
      </c>
      <c r="D49" s="14">
        <v>0</v>
      </c>
      <c r="E49" s="19"/>
      <c r="I49" s="3"/>
    </row>
    <row r="50" spans="1:9" ht="17.25" hidden="1">
      <c r="A50" s="9">
        <v>35</v>
      </c>
      <c r="B50" s="15" t="s">
        <v>50</v>
      </c>
      <c r="C50" s="12" t="s">
        <v>38</v>
      </c>
      <c r="D50" s="14">
        <v>0</v>
      </c>
      <c r="E50" s="19"/>
      <c r="I50" s="3"/>
    </row>
    <row r="51" spans="1:9" ht="17.25" hidden="1">
      <c r="A51" s="9">
        <v>36</v>
      </c>
      <c r="B51" s="15" t="s">
        <v>51</v>
      </c>
      <c r="C51" s="12" t="s">
        <v>38</v>
      </c>
      <c r="D51" s="14">
        <v>30</v>
      </c>
      <c r="E51" s="19"/>
      <c r="I51" s="3"/>
    </row>
    <row r="52" spans="1:9" ht="17.25" hidden="1">
      <c r="A52" s="9">
        <v>33</v>
      </c>
      <c r="B52" s="13" t="s">
        <v>16</v>
      </c>
      <c r="C52" s="12" t="s">
        <v>10</v>
      </c>
      <c r="D52" s="14">
        <f>33+3</f>
        <v>36</v>
      </c>
      <c r="E52" s="19"/>
      <c r="I52" s="3"/>
    </row>
    <row r="53" spans="1:9" ht="17.25" hidden="1">
      <c r="A53" s="9">
        <v>42</v>
      </c>
      <c r="B53" s="13" t="s">
        <v>52</v>
      </c>
      <c r="C53" s="12" t="s">
        <v>10</v>
      </c>
      <c r="D53" s="14">
        <v>15</v>
      </c>
      <c r="E53" s="19"/>
      <c r="I53" s="3"/>
    </row>
    <row r="54" spans="1:9" ht="17.25" hidden="1">
      <c r="A54" s="9">
        <v>43</v>
      </c>
      <c r="B54" s="13" t="s">
        <v>53</v>
      </c>
      <c r="C54" s="12" t="s">
        <v>10</v>
      </c>
      <c r="D54" s="14">
        <f>150+15</f>
        <v>165</v>
      </c>
      <c r="E54" s="19"/>
      <c r="I54" s="3"/>
    </row>
    <row r="55" spans="1:9" ht="17.25" hidden="1">
      <c r="A55" s="9">
        <v>44</v>
      </c>
      <c r="B55" s="15" t="s">
        <v>37</v>
      </c>
      <c r="C55" s="12" t="s">
        <v>38</v>
      </c>
      <c r="D55" s="14">
        <v>300</v>
      </c>
      <c r="E55" s="19"/>
      <c r="I55" s="3"/>
    </row>
    <row r="56" spans="1:9" ht="17.25" hidden="1">
      <c r="A56" s="9">
        <v>34</v>
      </c>
      <c r="B56" s="15" t="s">
        <v>54</v>
      </c>
      <c r="C56" s="12" t="s">
        <v>10</v>
      </c>
      <c r="D56" s="14">
        <v>15</v>
      </c>
      <c r="E56" s="19"/>
      <c r="I56" s="3"/>
    </row>
    <row r="57" spans="1:9" ht="17.25" hidden="1">
      <c r="A57" s="9">
        <v>35</v>
      </c>
      <c r="B57" s="15" t="s">
        <v>55</v>
      </c>
      <c r="C57" s="12" t="s">
        <v>38</v>
      </c>
      <c r="D57" s="14">
        <v>60</v>
      </c>
      <c r="E57" s="19"/>
      <c r="I57" s="3"/>
    </row>
    <row r="58" spans="1:9" ht="17.25" hidden="1">
      <c r="A58" s="9">
        <v>36</v>
      </c>
      <c r="B58" s="13" t="s">
        <v>42</v>
      </c>
      <c r="C58" s="12" t="s">
        <v>10</v>
      </c>
      <c r="D58" s="14">
        <f>3648+50</f>
        <v>3698</v>
      </c>
      <c r="E58" s="19"/>
      <c r="I58" s="3"/>
    </row>
    <row r="59" spans="1:9" ht="17.25" hidden="1">
      <c r="A59" s="9">
        <v>37</v>
      </c>
      <c r="B59" s="13" t="s">
        <v>56</v>
      </c>
      <c r="C59" s="12" t="s">
        <v>38</v>
      </c>
      <c r="D59" s="14">
        <v>0</v>
      </c>
      <c r="E59" s="19"/>
      <c r="I59" s="3"/>
    </row>
    <row r="60" spans="1:9" ht="17.25" hidden="1">
      <c r="A60" s="9">
        <v>38</v>
      </c>
      <c r="B60" s="13" t="s">
        <v>57</v>
      </c>
      <c r="C60" s="12" t="s">
        <v>10</v>
      </c>
      <c r="D60" s="14">
        <v>4</v>
      </c>
      <c r="E60" s="19"/>
      <c r="I60" s="3"/>
    </row>
    <row r="61" spans="1:9" ht="17.25" hidden="1">
      <c r="A61" s="9">
        <v>39</v>
      </c>
      <c r="B61" s="13" t="s">
        <v>55</v>
      </c>
      <c r="C61" s="12" t="s">
        <v>38</v>
      </c>
      <c r="D61" s="14">
        <f>238+30</f>
        <v>268</v>
      </c>
      <c r="E61" s="19"/>
      <c r="I61" s="3"/>
    </row>
    <row r="62" spans="1:9" ht="17.25" hidden="1">
      <c r="A62" s="9"/>
      <c r="B62" s="13"/>
      <c r="C62" s="12"/>
      <c r="D62" s="14"/>
      <c r="E62" s="19"/>
      <c r="I62" s="3"/>
    </row>
    <row r="63" spans="1:9" ht="17.25" hidden="1">
      <c r="A63" s="9"/>
      <c r="B63" s="13"/>
      <c r="C63" s="12"/>
      <c r="D63" s="14"/>
      <c r="E63" s="19"/>
      <c r="I63" s="3"/>
    </row>
    <row r="64" spans="1:9" ht="17.25" hidden="1">
      <c r="A64" s="9"/>
      <c r="B64" s="13"/>
      <c r="C64" s="12"/>
      <c r="D64" s="14"/>
      <c r="E64" s="19"/>
      <c r="I64" s="3"/>
    </row>
    <row r="65" spans="1:9" ht="17.25" hidden="1">
      <c r="A65" s="9"/>
      <c r="B65" s="13"/>
      <c r="C65" s="12"/>
      <c r="D65" s="14"/>
      <c r="E65" s="19"/>
      <c r="I65" s="3"/>
    </row>
    <row r="66" spans="1:9" ht="17.25" hidden="1">
      <c r="A66" s="9"/>
      <c r="B66" s="13"/>
      <c r="C66" s="12"/>
      <c r="D66" s="14"/>
      <c r="E66" s="19"/>
      <c r="I66" s="3"/>
    </row>
    <row r="67" spans="1:9" ht="17.25" hidden="1">
      <c r="A67" s="9"/>
      <c r="B67" s="13"/>
      <c r="C67" s="12"/>
      <c r="D67" s="14"/>
      <c r="E67" s="19"/>
      <c r="I67" s="3"/>
    </row>
    <row r="68" spans="1:9" ht="17.25">
      <c r="A68" s="78" t="s">
        <v>58</v>
      </c>
      <c r="B68" s="78"/>
      <c r="C68" s="78"/>
      <c r="D68" s="78"/>
      <c r="E68" s="78"/>
      <c r="I68" s="3"/>
    </row>
    <row r="69" spans="1:16" ht="15" customHeight="1">
      <c r="A69" s="9">
        <v>1</v>
      </c>
      <c r="B69" s="13" t="s">
        <v>59</v>
      </c>
      <c r="C69" s="12" t="s">
        <v>10</v>
      </c>
      <c r="D69" s="14">
        <v>0</v>
      </c>
      <c r="E69" s="9">
        <v>73</v>
      </c>
      <c r="I69" s="3"/>
      <c r="P69" s="1">
        <v>74</v>
      </c>
    </row>
    <row r="70" spans="1:16" ht="15" customHeight="1">
      <c r="A70" s="9">
        <v>2</v>
      </c>
      <c r="B70" s="13" t="s">
        <v>60</v>
      </c>
      <c r="C70" s="12" t="s">
        <v>10</v>
      </c>
      <c r="D70" s="14">
        <v>30</v>
      </c>
      <c r="E70" s="9">
        <v>59</v>
      </c>
      <c r="I70" s="3"/>
      <c r="P70" s="1">
        <v>59</v>
      </c>
    </row>
    <row r="71" spans="1:16" ht="15" customHeight="1">
      <c r="A71" s="9">
        <v>3</v>
      </c>
      <c r="B71" s="13" t="s">
        <v>61</v>
      </c>
      <c r="C71" s="12" t="s">
        <v>10</v>
      </c>
      <c r="D71" s="14">
        <v>0</v>
      </c>
      <c r="E71" s="9">
        <v>22</v>
      </c>
      <c r="I71" s="3"/>
      <c r="P71" s="1">
        <v>22</v>
      </c>
    </row>
    <row r="72" spans="1:16" ht="15" customHeight="1">
      <c r="A72" s="9">
        <v>4</v>
      </c>
      <c r="B72" s="13" t="s">
        <v>62</v>
      </c>
      <c r="C72" s="12" t="s">
        <v>38</v>
      </c>
      <c r="D72" s="14">
        <v>0</v>
      </c>
      <c r="E72" s="9">
        <v>77</v>
      </c>
      <c r="I72" s="3"/>
      <c r="P72" s="1">
        <v>147</v>
      </c>
    </row>
    <row r="73" spans="1:16" ht="15.75" customHeight="1">
      <c r="A73" s="9">
        <v>5</v>
      </c>
      <c r="B73" s="13" t="s">
        <v>63</v>
      </c>
      <c r="C73" s="12" t="s">
        <v>10</v>
      </c>
      <c r="D73" s="14">
        <v>80</v>
      </c>
      <c r="E73" s="9">
        <v>6</v>
      </c>
      <c r="I73" s="3"/>
      <c r="P73" s="1">
        <v>32</v>
      </c>
    </row>
    <row r="74" spans="1:16" ht="15.75" customHeight="1">
      <c r="A74" s="9">
        <v>6</v>
      </c>
      <c r="B74" s="13" t="s">
        <v>64</v>
      </c>
      <c r="C74" s="12" t="s">
        <v>10</v>
      </c>
      <c r="D74" s="14">
        <v>0</v>
      </c>
      <c r="E74" s="9">
        <v>1</v>
      </c>
      <c r="I74" s="3"/>
      <c r="P74" s="1">
        <v>6.6</v>
      </c>
    </row>
    <row r="75" spans="1:16" ht="15.75" customHeight="1">
      <c r="A75" s="9">
        <v>7</v>
      </c>
      <c r="B75" s="15" t="s">
        <v>65</v>
      </c>
      <c r="C75" s="12" t="s">
        <v>10</v>
      </c>
      <c r="D75" s="14">
        <v>0</v>
      </c>
      <c r="E75" s="9">
        <v>17</v>
      </c>
      <c r="I75" s="3"/>
      <c r="P75" s="1">
        <v>1</v>
      </c>
    </row>
    <row r="76" spans="1:16" ht="15.75" customHeight="1">
      <c r="A76" s="9">
        <v>8</v>
      </c>
      <c r="B76" s="13" t="s">
        <v>66</v>
      </c>
      <c r="C76" s="12" t="s">
        <v>10</v>
      </c>
      <c r="D76" s="14">
        <v>20</v>
      </c>
      <c r="E76" s="9">
        <v>41</v>
      </c>
      <c r="I76" s="3"/>
      <c r="P76" s="1">
        <v>60</v>
      </c>
    </row>
    <row r="77" spans="1:16" ht="15.75" customHeight="1">
      <c r="A77" s="9">
        <v>9</v>
      </c>
      <c r="B77" s="13" t="s">
        <v>67</v>
      </c>
      <c r="C77" s="12" t="s">
        <v>10</v>
      </c>
      <c r="D77" s="14">
        <v>0</v>
      </c>
      <c r="E77" s="9">
        <v>1</v>
      </c>
      <c r="I77" s="3"/>
      <c r="P77" s="1">
        <v>57</v>
      </c>
    </row>
    <row r="78" spans="1:16" ht="15" customHeight="1">
      <c r="A78" s="9">
        <v>10</v>
      </c>
      <c r="B78" s="15" t="s">
        <v>68</v>
      </c>
      <c r="C78" s="20" t="s">
        <v>38</v>
      </c>
      <c r="D78" s="14">
        <v>40</v>
      </c>
      <c r="E78" s="9">
        <v>65</v>
      </c>
      <c r="I78" s="3"/>
      <c r="P78" s="1">
        <v>4</v>
      </c>
    </row>
    <row r="79" spans="1:16" ht="15" customHeight="1">
      <c r="A79" s="9">
        <v>11</v>
      </c>
      <c r="B79" s="13" t="s">
        <v>69</v>
      </c>
      <c r="C79" s="12" t="s">
        <v>10</v>
      </c>
      <c r="D79" s="14">
        <v>0</v>
      </c>
      <c r="E79" s="9">
        <v>47.667</v>
      </c>
      <c r="I79" s="3"/>
      <c r="P79" s="1">
        <v>75</v>
      </c>
    </row>
    <row r="80" spans="1:16" ht="17.25" hidden="1">
      <c r="A80" s="9">
        <v>12</v>
      </c>
      <c r="B80" s="15"/>
      <c r="C80" s="12"/>
      <c r="D80" s="14"/>
      <c r="E80" s="9"/>
      <c r="I80" s="3"/>
      <c r="P80" s="1">
        <v>49.667</v>
      </c>
    </row>
    <row r="81" spans="1:16" ht="17.25" hidden="1">
      <c r="A81" s="9">
        <v>13</v>
      </c>
      <c r="B81" s="15"/>
      <c r="C81" s="12"/>
      <c r="D81" s="14"/>
      <c r="E81" s="19"/>
      <c r="I81" s="3"/>
      <c r="P81" s="1">
        <v>18.4</v>
      </c>
    </row>
    <row r="82" spans="1:9" ht="17.25" hidden="1">
      <c r="A82" s="9">
        <v>16</v>
      </c>
      <c r="B82" s="15" t="s">
        <v>70</v>
      </c>
      <c r="C82" s="12" t="s">
        <v>10</v>
      </c>
      <c r="D82" s="14">
        <v>0</v>
      </c>
      <c r="E82" s="19"/>
      <c r="I82" s="3"/>
    </row>
    <row r="83" spans="1:9" ht="17.25" hidden="1">
      <c r="A83" s="9"/>
      <c r="B83" s="13"/>
      <c r="C83" s="12"/>
      <c r="D83" s="14"/>
      <c r="E83" s="19"/>
      <c r="I83" s="3"/>
    </row>
    <row r="84" spans="1:9" ht="17.25" hidden="1">
      <c r="A84" s="9"/>
      <c r="B84" s="13"/>
      <c r="C84" s="12"/>
      <c r="D84" s="14"/>
      <c r="E84" s="19"/>
      <c r="I84" s="3"/>
    </row>
    <row r="85" spans="1:9" ht="17.25" hidden="1">
      <c r="A85" s="9"/>
      <c r="B85" s="15"/>
      <c r="C85" s="12"/>
      <c r="D85" s="14"/>
      <c r="E85" s="19"/>
      <c r="I85" s="3"/>
    </row>
    <row r="86" spans="1:9" ht="17.25" hidden="1">
      <c r="A86" s="9"/>
      <c r="B86" s="15"/>
      <c r="C86" s="12"/>
      <c r="D86" s="14"/>
      <c r="E86" s="19"/>
      <c r="I86" s="3"/>
    </row>
    <row r="87" spans="1:9" ht="17.25" hidden="1">
      <c r="A87" s="9"/>
      <c r="B87" s="15"/>
      <c r="C87" s="12"/>
      <c r="D87" s="14"/>
      <c r="E87" s="19"/>
      <c r="I87" s="3"/>
    </row>
    <row r="88" spans="1:9" ht="15.75" customHeight="1">
      <c r="A88" s="72" t="s">
        <v>71</v>
      </c>
      <c r="B88" s="72"/>
      <c r="C88" s="72"/>
      <c r="D88" s="72"/>
      <c r="E88" s="72"/>
      <c r="I88" s="3"/>
    </row>
    <row r="89" spans="1:9" ht="15.75" customHeight="1">
      <c r="A89" s="9">
        <v>1</v>
      </c>
      <c r="B89" s="13" t="s">
        <v>72</v>
      </c>
      <c r="C89" s="21" t="s">
        <v>10</v>
      </c>
      <c r="D89" s="22">
        <v>500</v>
      </c>
      <c r="E89" s="9">
        <v>3</v>
      </c>
      <c r="I89" s="3"/>
    </row>
    <row r="90" spans="1:9" ht="15" customHeight="1">
      <c r="A90" s="9">
        <v>2</v>
      </c>
      <c r="B90" s="13" t="s">
        <v>73</v>
      </c>
      <c r="C90" s="21" t="s">
        <v>29</v>
      </c>
      <c r="D90" s="22">
        <v>960</v>
      </c>
      <c r="E90" s="9">
        <v>20</v>
      </c>
      <c r="I90" s="3"/>
    </row>
    <row r="91" spans="1:16" ht="15.75" customHeight="1">
      <c r="A91" s="9">
        <v>3</v>
      </c>
      <c r="B91" s="13" t="s">
        <v>74</v>
      </c>
      <c r="C91" s="21" t="s">
        <v>29</v>
      </c>
      <c r="D91" s="22">
        <v>1030</v>
      </c>
      <c r="E91" s="9">
        <v>72</v>
      </c>
      <c r="I91" s="3"/>
      <c r="P91" s="1">
        <v>3</v>
      </c>
    </row>
    <row r="92" spans="1:16" ht="15.75" customHeight="1">
      <c r="A92" s="9">
        <v>4</v>
      </c>
      <c r="B92" s="13" t="s">
        <v>75</v>
      </c>
      <c r="C92" s="21" t="s">
        <v>29</v>
      </c>
      <c r="D92" s="22">
        <v>260</v>
      </c>
      <c r="E92" s="9">
        <f>12+121</f>
        <v>133</v>
      </c>
      <c r="I92" s="3"/>
      <c r="P92" s="1">
        <v>20</v>
      </c>
    </row>
    <row r="93" spans="1:16" ht="17.25">
      <c r="A93" s="9">
        <v>5</v>
      </c>
      <c r="B93" s="23" t="s">
        <v>76</v>
      </c>
      <c r="C93" s="21" t="s">
        <v>29</v>
      </c>
      <c r="D93" s="22"/>
      <c r="E93" s="9">
        <v>15</v>
      </c>
      <c r="I93" s="3"/>
      <c r="P93" s="1">
        <v>40</v>
      </c>
    </row>
    <row r="94" spans="1:16" ht="16.5" customHeight="1">
      <c r="A94" s="9">
        <v>6</v>
      </c>
      <c r="B94" s="60" t="s">
        <v>77</v>
      </c>
      <c r="C94" s="16" t="s">
        <v>38</v>
      </c>
      <c r="D94" s="22"/>
      <c r="E94" s="9">
        <v>5</v>
      </c>
      <c r="I94" s="3"/>
      <c r="P94" s="1">
        <f>9+151</f>
        <v>160</v>
      </c>
    </row>
    <row r="95" spans="1:16" ht="15.75" customHeight="1">
      <c r="A95" s="9">
        <v>7</v>
      </c>
      <c r="B95" s="60" t="s">
        <v>78</v>
      </c>
      <c r="C95" s="16" t="s">
        <v>38</v>
      </c>
      <c r="D95" s="22"/>
      <c r="E95" s="9">
        <v>5</v>
      </c>
      <c r="I95" s="3"/>
      <c r="P95" s="1">
        <v>2</v>
      </c>
    </row>
    <row r="96" spans="1:16" ht="15.75" customHeight="1">
      <c r="A96" s="9">
        <v>8</v>
      </c>
      <c r="B96" s="60" t="s">
        <v>79</v>
      </c>
      <c r="C96" s="16" t="s">
        <v>38</v>
      </c>
      <c r="D96" s="22">
        <v>0</v>
      </c>
      <c r="E96" s="9">
        <v>5</v>
      </c>
      <c r="I96" s="5"/>
      <c r="P96" s="1">
        <v>3</v>
      </c>
    </row>
    <row r="97" spans="1:16" ht="17.25">
      <c r="A97" s="9">
        <v>9</v>
      </c>
      <c r="B97" s="11" t="s">
        <v>80</v>
      </c>
      <c r="C97" s="16" t="s">
        <v>38</v>
      </c>
      <c r="D97" s="22"/>
      <c r="E97" s="9">
        <v>10</v>
      </c>
      <c r="I97" s="5"/>
      <c r="P97" s="1">
        <v>8</v>
      </c>
    </row>
    <row r="98" spans="1:16" ht="17.25">
      <c r="A98" s="9">
        <v>10</v>
      </c>
      <c r="B98" s="24" t="s">
        <v>226</v>
      </c>
      <c r="C98" s="25" t="s">
        <v>10</v>
      </c>
      <c r="D98" s="22"/>
      <c r="E98" s="9">
        <v>1</v>
      </c>
      <c r="I98" s="5"/>
      <c r="P98" s="1">
        <v>3</v>
      </c>
    </row>
    <row r="99" spans="1:16" ht="17.25">
      <c r="A99" s="9">
        <v>11</v>
      </c>
      <c r="B99" s="13" t="s">
        <v>81</v>
      </c>
      <c r="C99" s="21" t="s">
        <v>29</v>
      </c>
      <c r="D99" s="22">
        <v>0</v>
      </c>
      <c r="E99" s="9">
        <v>4</v>
      </c>
      <c r="I99" s="5"/>
      <c r="P99" s="1">
        <v>8</v>
      </c>
    </row>
    <row r="100" spans="1:16" ht="17.25">
      <c r="A100" s="9">
        <v>12</v>
      </c>
      <c r="B100" s="13" t="s">
        <v>82</v>
      </c>
      <c r="C100" s="21" t="s">
        <v>29</v>
      </c>
      <c r="D100" s="22">
        <v>0</v>
      </c>
      <c r="E100" s="9">
        <v>7</v>
      </c>
      <c r="I100" s="5"/>
      <c r="P100" s="1">
        <v>4</v>
      </c>
    </row>
    <row r="101" spans="1:9" ht="17.25">
      <c r="A101" s="9">
        <v>13</v>
      </c>
      <c r="B101" s="13" t="s">
        <v>83</v>
      </c>
      <c r="C101" s="9" t="s">
        <v>29</v>
      </c>
      <c r="D101" s="22">
        <v>0</v>
      </c>
      <c r="E101" s="9">
        <v>5</v>
      </c>
      <c r="I101" s="3"/>
    </row>
    <row r="102" spans="1:9" ht="17.25">
      <c r="A102" s="9">
        <v>14</v>
      </c>
      <c r="B102" s="13" t="s">
        <v>84</v>
      </c>
      <c r="C102" s="9" t="s">
        <v>29</v>
      </c>
      <c r="D102" s="22"/>
      <c r="E102" s="9">
        <v>7</v>
      </c>
      <c r="I102" s="3"/>
    </row>
    <row r="103" spans="1:9" ht="17.25">
      <c r="A103" s="9">
        <v>15</v>
      </c>
      <c r="B103" s="11" t="s">
        <v>85</v>
      </c>
      <c r="C103" s="16" t="s">
        <v>86</v>
      </c>
      <c r="D103" s="22"/>
      <c r="E103" s="19">
        <v>4</v>
      </c>
      <c r="I103" s="3"/>
    </row>
    <row r="104" spans="1:9" ht="17.25">
      <c r="A104" s="9">
        <v>16</v>
      </c>
      <c r="B104" s="11" t="s">
        <v>87</v>
      </c>
      <c r="C104" s="16" t="s">
        <v>86</v>
      </c>
      <c r="D104" s="22">
        <v>5</v>
      </c>
      <c r="E104" s="19">
        <v>4</v>
      </c>
      <c r="I104" s="3"/>
    </row>
    <row r="105" spans="1:9" ht="15.75" customHeight="1">
      <c r="A105" s="9">
        <v>17</v>
      </c>
      <c r="B105" s="11" t="s">
        <v>88</v>
      </c>
      <c r="C105" s="16" t="s">
        <v>29</v>
      </c>
      <c r="D105" s="22"/>
      <c r="E105" s="9">
        <v>10</v>
      </c>
      <c r="I105" s="3"/>
    </row>
    <row r="106" spans="1:9" ht="15" customHeight="1">
      <c r="A106" s="9">
        <v>18</v>
      </c>
      <c r="B106" s="11" t="s">
        <v>89</v>
      </c>
      <c r="C106" s="16" t="s">
        <v>29</v>
      </c>
      <c r="D106" s="22"/>
      <c r="E106" s="9">
        <v>10</v>
      </c>
      <c r="I106" s="3"/>
    </row>
    <row r="107" spans="1:16" ht="15.75" customHeight="1">
      <c r="A107" s="9">
        <v>19</v>
      </c>
      <c r="B107" s="13" t="s">
        <v>90</v>
      </c>
      <c r="C107" s="21" t="s">
        <v>29</v>
      </c>
      <c r="D107" s="22"/>
      <c r="E107" s="9">
        <v>50</v>
      </c>
      <c r="I107" s="3"/>
      <c r="J107" s="6"/>
      <c r="K107" s="6"/>
      <c r="L107" s="6"/>
      <c r="P107" s="1">
        <v>50</v>
      </c>
    </row>
    <row r="108" spans="1:16" ht="15.75" customHeight="1">
      <c r="A108" s="9">
        <v>20</v>
      </c>
      <c r="B108" s="13" t="s">
        <v>91</v>
      </c>
      <c r="C108" s="21" t="s">
        <v>29</v>
      </c>
      <c r="D108" s="22">
        <v>0</v>
      </c>
      <c r="E108" s="9">
        <v>179</v>
      </c>
      <c r="I108" s="3"/>
      <c r="J108" s="6"/>
      <c r="K108" s="6"/>
      <c r="L108" s="6"/>
      <c r="M108" s="6"/>
      <c r="P108" s="1">
        <v>174</v>
      </c>
    </row>
    <row r="109" spans="1:16" ht="15.75" customHeight="1">
      <c r="A109" s="9">
        <v>21</v>
      </c>
      <c r="B109" s="13" t="s">
        <v>92</v>
      </c>
      <c r="C109" s="21" t="s">
        <v>29</v>
      </c>
      <c r="D109" s="22">
        <v>10</v>
      </c>
      <c r="E109" s="9">
        <v>800</v>
      </c>
      <c r="I109" s="3"/>
      <c r="J109" s="6"/>
      <c r="K109" s="6"/>
      <c r="L109" s="6"/>
      <c r="M109" s="6"/>
      <c r="P109" s="1">
        <v>900</v>
      </c>
    </row>
    <row r="110" spans="1:16" ht="15.75" customHeight="1">
      <c r="A110" s="9">
        <v>22</v>
      </c>
      <c r="B110" s="13" t="s">
        <v>93</v>
      </c>
      <c r="C110" s="21" t="s">
        <v>29</v>
      </c>
      <c r="D110" s="22">
        <v>0</v>
      </c>
      <c r="E110" s="9">
        <v>88</v>
      </c>
      <c r="I110" s="3"/>
      <c r="J110" s="6"/>
      <c r="K110" s="6"/>
      <c r="L110" s="6"/>
      <c r="M110" s="6"/>
      <c r="P110" s="1">
        <v>88</v>
      </c>
    </row>
    <row r="111" spans="1:16" ht="15" customHeight="1">
      <c r="A111" s="9">
        <v>23</v>
      </c>
      <c r="B111" s="13" t="s">
        <v>94</v>
      </c>
      <c r="C111" s="21" t="s">
        <v>29</v>
      </c>
      <c r="D111" s="22"/>
      <c r="E111" s="9">
        <v>26</v>
      </c>
      <c r="I111" s="3"/>
      <c r="J111" s="6"/>
      <c r="K111" s="6"/>
      <c r="L111" s="6"/>
      <c r="M111" s="6"/>
      <c r="P111" s="1">
        <v>2</v>
      </c>
    </row>
    <row r="112" spans="1:16" ht="15.75" customHeight="1">
      <c r="A112" s="9">
        <v>24</v>
      </c>
      <c r="B112" s="23" t="s">
        <v>95</v>
      </c>
      <c r="C112" s="21" t="s">
        <v>10</v>
      </c>
      <c r="D112" s="22">
        <v>240</v>
      </c>
      <c r="E112" s="9">
        <v>2</v>
      </c>
      <c r="I112" s="3"/>
      <c r="J112" s="6"/>
      <c r="K112" s="6"/>
      <c r="L112" s="6"/>
      <c r="M112" s="6"/>
      <c r="P112" s="1">
        <v>2</v>
      </c>
    </row>
    <row r="113" spans="1:16" ht="15" customHeight="1">
      <c r="A113" s="9">
        <v>25</v>
      </c>
      <c r="B113" s="23" t="s">
        <v>96</v>
      </c>
      <c r="C113" s="21" t="s">
        <v>10</v>
      </c>
      <c r="D113" s="22"/>
      <c r="E113" s="9">
        <v>2</v>
      </c>
      <c r="I113" s="3"/>
      <c r="J113" s="6"/>
      <c r="K113" s="6"/>
      <c r="L113" s="6"/>
      <c r="M113" s="6"/>
      <c r="P113" s="1">
        <v>4</v>
      </c>
    </row>
    <row r="114" spans="1:16" ht="15.75" customHeight="1">
      <c r="A114" s="9">
        <v>26</v>
      </c>
      <c r="B114" s="26" t="s">
        <v>97</v>
      </c>
      <c r="C114" s="9" t="s">
        <v>10</v>
      </c>
      <c r="D114" s="22">
        <v>0</v>
      </c>
      <c r="E114" s="9">
        <v>28</v>
      </c>
      <c r="I114" s="3"/>
      <c r="J114" s="6"/>
      <c r="K114" s="6"/>
      <c r="L114" s="6"/>
      <c r="M114" s="6"/>
      <c r="P114" s="1">
        <v>32.5</v>
      </c>
    </row>
    <row r="115" spans="1:16" ht="15" customHeight="1">
      <c r="A115" s="9">
        <v>27</v>
      </c>
      <c r="B115" s="13" t="s">
        <v>98</v>
      </c>
      <c r="C115" s="21" t="s">
        <v>99</v>
      </c>
      <c r="D115" s="22">
        <v>0</v>
      </c>
      <c r="E115" s="9">
        <f>500</f>
        <v>500</v>
      </c>
      <c r="I115" s="3"/>
      <c r="J115" s="6"/>
      <c r="K115" s="6"/>
      <c r="L115" s="6"/>
      <c r="M115" s="6"/>
      <c r="P115" s="1">
        <v>450</v>
      </c>
    </row>
    <row r="116" spans="1:16" ht="15" customHeight="1">
      <c r="A116" s="9">
        <v>28</v>
      </c>
      <c r="B116" s="13" t="s">
        <v>98</v>
      </c>
      <c r="C116" s="21" t="s">
        <v>29</v>
      </c>
      <c r="D116" s="22">
        <v>0</v>
      </c>
      <c r="E116" s="9">
        <v>250</v>
      </c>
      <c r="I116" s="3"/>
      <c r="J116" s="6"/>
      <c r="K116" s="6"/>
      <c r="L116" s="6"/>
      <c r="M116" s="6"/>
      <c r="P116" s="1">
        <v>700</v>
      </c>
    </row>
    <row r="117" spans="1:16" ht="15.75" customHeight="1">
      <c r="A117" s="9">
        <v>29</v>
      </c>
      <c r="B117" s="13" t="s">
        <v>100</v>
      </c>
      <c r="C117" s="21" t="s">
        <v>29</v>
      </c>
      <c r="D117" s="22">
        <v>0</v>
      </c>
      <c r="E117" s="9">
        <f>700+600+600+100</f>
        <v>2000</v>
      </c>
      <c r="I117" s="3"/>
      <c r="J117" s="6"/>
      <c r="K117" s="6"/>
      <c r="L117" s="6"/>
      <c r="M117" s="6"/>
      <c r="P117" s="1">
        <v>2700</v>
      </c>
    </row>
    <row r="118" spans="1:16" ht="15.75" customHeight="1">
      <c r="A118" s="9">
        <v>30</v>
      </c>
      <c r="B118" s="23" t="s">
        <v>101</v>
      </c>
      <c r="C118" s="21" t="s">
        <v>10</v>
      </c>
      <c r="D118" s="22"/>
      <c r="E118" s="9">
        <v>28</v>
      </c>
      <c r="I118" s="3"/>
      <c r="J118" s="6"/>
      <c r="K118" s="6"/>
      <c r="L118" s="6"/>
      <c r="M118" s="6"/>
      <c r="P118" s="1">
        <v>32.5</v>
      </c>
    </row>
    <row r="119" spans="1:16" ht="16.5" customHeight="1">
      <c r="A119" s="9">
        <v>31</v>
      </c>
      <c r="B119" s="13" t="s">
        <v>102</v>
      </c>
      <c r="C119" s="21" t="s">
        <v>29</v>
      </c>
      <c r="D119" s="22">
        <v>0</v>
      </c>
      <c r="E119" s="9">
        <v>44</v>
      </c>
      <c r="I119" s="3"/>
      <c r="J119" s="6"/>
      <c r="K119" s="6"/>
      <c r="L119" s="6"/>
      <c r="M119" s="6"/>
      <c r="P119" s="1">
        <v>75</v>
      </c>
    </row>
    <row r="120" spans="1:16" ht="15.75" customHeight="1">
      <c r="A120" s="9">
        <v>32</v>
      </c>
      <c r="B120" s="23" t="s">
        <v>103</v>
      </c>
      <c r="C120" s="21" t="s">
        <v>29</v>
      </c>
      <c r="D120" s="22">
        <v>0</v>
      </c>
      <c r="E120" s="9">
        <v>112</v>
      </c>
      <c r="I120" s="3"/>
      <c r="J120" s="6"/>
      <c r="K120" s="6"/>
      <c r="L120" s="6"/>
      <c r="M120" s="6"/>
      <c r="P120" s="1">
        <v>70</v>
      </c>
    </row>
    <row r="121" spans="1:16" ht="15" customHeight="1">
      <c r="A121" s="9">
        <v>33</v>
      </c>
      <c r="B121" s="13" t="s">
        <v>104</v>
      </c>
      <c r="C121" s="21" t="s">
        <v>29</v>
      </c>
      <c r="D121" s="22">
        <v>0</v>
      </c>
      <c r="E121" s="9">
        <v>102</v>
      </c>
      <c r="I121" s="3"/>
      <c r="J121" s="6"/>
      <c r="K121" s="6"/>
      <c r="L121" s="6"/>
      <c r="M121" s="6"/>
      <c r="P121" s="1">
        <v>174</v>
      </c>
    </row>
    <row r="122" spans="1:13" ht="17.25" hidden="1">
      <c r="A122" s="9">
        <v>34</v>
      </c>
      <c r="B122" s="13"/>
      <c r="C122" s="21" t="s">
        <v>29</v>
      </c>
      <c r="D122" s="22">
        <v>0</v>
      </c>
      <c r="E122" s="19"/>
      <c r="J122" s="6"/>
      <c r="K122" s="6"/>
      <c r="L122" s="6"/>
      <c r="M122" s="6"/>
    </row>
    <row r="123" spans="1:13" ht="17.25" hidden="1">
      <c r="A123" s="9">
        <v>35</v>
      </c>
      <c r="B123" s="13"/>
      <c r="C123" s="21" t="s">
        <v>29</v>
      </c>
      <c r="D123" s="22">
        <v>0</v>
      </c>
      <c r="E123" s="19"/>
      <c r="J123" s="6"/>
      <c r="K123" s="6"/>
      <c r="L123" s="6"/>
      <c r="M123" s="6"/>
    </row>
    <row r="124" spans="1:13" ht="17.25" hidden="1">
      <c r="A124" s="9">
        <v>36</v>
      </c>
      <c r="B124" s="13"/>
      <c r="C124" s="21"/>
      <c r="D124" s="22"/>
      <c r="E124" s="19"/>
      <c r="J124" s="6"/>
      <c r="K124" s="6"/>
      <c r="L124" s="6"/>
      <c r="M124" s="6"/>
    </row>
    <row r="125" spans="1:13" ht="17.25" hidden="1">
      <c r="A125" s="9">
        <v>37</v>
      </c>
      <c r="B125" s="13"/>
      <c r="C125" s="21"/>
      <c r="D125" s="22"/>
      <c r="E125" s="19"/>
      <c r="J125" s="6"/>
      <c r="K125" s="6"/>
      <c r="L125" s="6"/>
      <c r="M125" s="6"/>
    </row>
    <row r="126" spans="1:13" ht="17.25" hidden="1">
      <c r="A126" s="9">
        <v>38</v>
      </c>
      <c r="B126" s="13"/>
      <c r="C126" s="21"/>
      <c r="D126" s="22"/>
      <c r="E126" s="19"/>
      <c r="J126" s="6"/>
      <c r="K126" s="6"/>
      <c r="L126" s="6"/>
      <c r="M126" s="6"/>
    </row>
    <row r="127" spans="1:13" ht="17.25" hidden="1">
      <c r="A127" s="9">
        <v>39</v>
      </c>
      <c r="B127" s="13"/>
      <c r="C127" s="21"/>
      <c r="D127" s="22"/>
      <c r="E127" s="19"/>
      <c r="J127" s="6"/>
      <c r="K127" s="6"/>
      <c r="L127" s="6"/>
      <c r="M127" s="6"/>
    </row>
    <row r="128" spans="1:13" ht="17.25" hidden="1">
      <c r="A128" s="9">
        <v>40</v>
      </c>
      <c r="B128" s="13"/>
      <c r="C128" s="21"/>
      <c r="D128" s="22"/>
      <c r="E128" s="19"/>
      <c r="J128" s="6"/>
      <c r="K128" s="6"/>
      <c r="L128" s="6"/>
      <c r="M128" s="6"/>
    </row>
    <row r="129" spans="1:13" ht="17.25" hidden="1">
      <c r="A129" s="9">
        <v>41</v>
      </c>
      <c r="B129" s="13"/>
      <c r="C129" s="21"/>
      <c r="D129" s="22">
        <v>0</v>
      </c>
      <c r="E129" s="19"/>
      <c r="J129" s="6"/>
      <c r="K129" s="6"/>
      <c r="L129" s="6"/>
      <c r="M129" s="6"/>
    </row>
    <row r="130" spans="1:13" ht="17.25" hidden="1">
      <c r="A130" s="9">
        <v>42</v>
      </c>
      <c r="B130" s="13"/>
      <c r="C130" s="21"/>
      <c r="D130" s="22">
        <v>0</v>
      </c>
      <c r="E130" s="19"/>
      <c r="J130" s="6"/>
      <c r="K130" s="6"/>
      <c r="L130" s="6"/>
      <c r="M130" s="6"/>
    </row>
    <row r="131" spans="1:13" ht="17.25" hidden="1">
      <c r="A131" s="9">
        <v>43</v>
      </c>
      <c r="B131" s="13"/>
      <c r="C131" s="21"/>
      <c r="D131" s="22"/>
      <c r="E131" s="19"/>
      <c r="J131" s="6"/>
      <c r="K131" s="6"/>
      <c r="L131" s="6"/>
      <c r="M131" s="6"/>
    </row>
    <row r="132" spans="1:13" ht="17.25" hidden="1">
      <c r="A132" s="9">
        <v>44</v>
      </c>
      <c r="B132" s="13"/>
      <c r="C132" s="21"/>
      <c r="D132" s="22"/>
      <c r="E132" s="19"/>
      <c r="J132" s="6"/>
      <c r="K132" s="6"/>
      <c r="L132" s="6"/>
      <c r="M132" s="6"/>
    </row>
    <row r="133" spans="1:13" ht="17.25" hidden="1">
      <c r="A133" s="9">
        <v>45</v>
      </c>
      <c r="B133" s="13"/>
      <c r="C133" s="21"/>
      <c r="D133" s="22"/>
      <c r="E133" s="19"/>
      <c r="J133" s="6"/>
      <c r="K133" s="6"/>
      <c r="L133" s="6"/>
      <c r="M133" s="6"/>
    </row>
    <row r="134" spans="1:13" ht="17.25" hidden="1">
      <c r="A134" s="9">
        <v>46</v>
      </c>
      <c r="B134" s="13"/>
      <c r="C134" s="21"/>
      <c r="D134" s="22"/>
      <c r="E134" s="19"/>
      <c r="J134" s="6"/>
      <c r="K134" s="6"/>
      <c r="L134" s="6"/>
      <c r="M134" s="6"/>
    </row>
    <row r="135" spans="1:13" ht="17.25" hidden="1">
      <c r="A135" s="9">
        <v>47</v>
      </c>
      <c r="B135" s="13"/>
      <c r="C135" s="9"/>
      <c r="D135" s="22"/>
      <c r="E135" s="19"/>
      <c r="J135" s="6"/>
      <c r="K135" s="6"/>
      <c r="L135" s="6"/>
      <c r="M135" s="6"/>
    </row>
    <row r="136" spans="1:13" ht="17.25" customHeight="1">
      <c r="A136" s="73" t="s">
        <v>58</v>
      </c>
      <c r="B136" s="73"/>
      <c r="C136" s="73"/>
      <c r="D136" s="73"/>
      <c r="E136" s="73"/>
      <c r="M136" s="6"/>
    </row>
    <row r="137" spans="1:16" ht="17.25">
      <c r="A137" s="9">
        <v>1</v>
      </c>
      <c r="B137" s="13" t="s">
        <v>105</v>
      </c>
      <c r="C137" s="9" t="s">
        <v>10</v>
      </c>
      <c r="D137" s="22">
        <v>0</v>
      </c>
      <c r="E137" s="9">
        <v>43</v>
      </c>
      <c r="P137" s="1">
        <v>78</v>
      </c>
    </row>
    <row r="138" spans="1:16" ht="17.25" customHeight="1">
      <c r="A138" s="9">
        <v>2</v>
      </c>
      <c r="B138" s="13" t="s">
        <v>102</v>
      </c>
      <c r="C138" s="9" t="s">
        <v>29</v>
      </c>
      <c r="D138" s="22">
        <v>800</v>
      </c>
      <c r="E138" s="9">
        <v>130</v>
      </c>
      <c r="P138" s="1">
        <v>260</v>
      </c>
    </row>
    <row r="139" spans="1:16" ht="17.25">
      <c r="A139" s="9">
        <v>3</v>
      </c>
      <c r="B139" s="13" t="s">
        <v>106</v>
      </c>
      <c r="C139" s="21" t="s">
        <v>29</v>
      </c>
      <c r="D139" s="22">
        <v>0</v>
      </c>
      <c r="E139" s="9">
        <v>5</v>
      </c>
      <c r="P139" s="1">
        <v>20</v>
      </c>
    </row>
    <row r="140" spans="1:16" ht="17.25">
      <c r="A140" s="9">
        <v>4</v>
      </c>
      <c r="B140" s="13" t="s">
        <v>107</v>
      </c>
      <c r="C140" s="21" t="s">
        <v>10</v>
      </c>
      <c r="D140" s="22">
        <v>0</v>
      </c>
      <c r="E140" s="9">
        <f>0.196+6.804</f>
        <v>7</v>
      </c>
      <c r="P140" s="1">
        <v>8.716</v>
      </c>
    </row>
    <row r="141" spans="1:16" ht="16.5" customHeight="1">
      <c r="A141" s="9">
        <v>5</v>
      </c>
      <c r="B141" s="13" t="s">
        <v>104</v>
      </c>
      <c r="C141" s="21" t="s">
        <v>29</v>
      </c>
      <c r="D141" s="22">
        <v>1160</v>
      </c>
      <c r="E141" s="9">
        <v>62</v>
      </c>
      <c r="P141" s="1">
        <v>155</v>
      </c>
    </row>
    <row r="142" spans="1:16" s="6" customFormat="1" ht="15.75" customHeight="1" hidden="1">
      <c r="A142" s="26" t="e">
        <f>#REF!+1</f>
        <v>#REF!</v>
      </c>
      <c r="B142" s="23" t="s">
        <v>108</v>
      </c>
      <c r="C142" s="21" t="s">
        <v>29</v>
      </c>
      <c r="D142" s="22">
        <v>0</v>
      </c>
      <c r="E142" s="19">
        <v>0</v>
      </c>
      <c r="F142" s="1"/>
      <c r="G142" s="1"/>
      <c r="H142" s="1"/>
      <c r="I142" s="1"/>
      <c r="P142" s="1"/>
    </row>
    <row r="143" spans="1:16" s="6" customFormat="1" ht="17.25" hidden="1">
      <c r="A143" s="12">
        <v>6</v>
      </c>
      <c r="B143" s="23" t="s">
        <v>103</v>
      </c>
      <c r="C143" s="21" t="s">
        <v>29</v>
      </c>
      <c r="D143" s="22">
        <v>0</v>
      </c>
      <c r="E143" s="19"/>
      <c r="F143" s="1"/>
      <c r="G143" s="1"/>
      <c r="H143" s="1"/>
      <c r="I143" s="1"/>
      <c r="P143" s="1"/>
    </row>
    <row r="144" spans="1:16" s="6" customFormat="1" ht="17.25">
      <c r="A144" s="74" t="s">
        <v>109</v>
      </c>
      <c r="B144" s="74"/>
      <c r="C144" s="74"/>
      <c r="D144" s="74"/>
      <c r="E144" s="74"/>
      <c r="F144" s="1"/>
      <c r="G144" s="1"/>
      <c r="H144" s="1"/>
      <c r="I144" s="1"/>
      <c r="P144" s="1"/>
    </row>
    <row r="145" spans="1:16" s="6" customFormat="1" ht="15" customHeight="1">
      <c r="A145" s="19">
        <v>1</v>
      </c>
      <c r="B145" s="61" t="s">
        <v>207</v>
      </c>
      <c r="C145" s="28" t="s">
        <v>29</v>
      </c>
      <c r="D145" s="28"/>
      <c r="E145" s="28">
        <f>15+130+138</f>
        <v>283</v>
      </c>
      <c r="F145" s="1"/>
      <c r="G145" s="1"/>
      <c r="H145" s="1"/>
      <c r="I145" s="1"/>
      <c r="P145" s="1"/>
    </row>
    <row r="146" spans="1:16" s="6" customFormat="1" ht="30.75" customHeight="1">
      <c r="A146" s="19">
        <v>2</v>
      </c>
      <c r="B146" s="63" t="s">
        <v>208</v>
      </c>
      <c r="C146" s="28" t="s">
        <v>29</v>
      </c>
      <c r="D146" s="28"/>
      <c r="E146" s="28">
        <f>300+300+131+500+347+101+1747+20</f>
        <v>3446</v>
      </c>
      <c r="F146" s="1"/>
      <c r="G146" s="1"/>
      <c r="H146" s="1"/>
      <c r="I146" s="1"/>
      <c r="P146" s="1"/>
    </row>
    <row r="147" spans="1:16" s="6" customFormat="1" ht="30" customHeight="1">
      <c r="A147" s="19">
        <v>3</v>
      </c>
      <c r="B147" s="64" t="s">
        <v>210</v>
      </c>
      <c r="C147" s="28" t="s">
        <v>29</v>
      </c>
      <c r="D147" s="28"/>
      <c r="E147" s="28">
        <v>550</v>
      </c>
      <c r="F147" s="1"/>
      <c r="G147" s="1"/>
      <c r="H147" s="1"/>
      <c r="I147" s="1"/>
      <c r="P147" s="1"/>
    </row>
    <row r="148" spans="1:16" s="6" customFormat="1" ht="30.75" customHeight="1">
      <c r="A148" s="19">
        <v>4</v>
      </c>
      <c r="B148" s="64" t="s">
        <v>209</v>
      </c>
      <c r="C148" s="28" t="s">
        <v>29</v>
      </c>
      <c r="D148" s="28"/>
      <c r="E148" s="28">
        <f>436+116+30+20</f>
        <v>602</v>
      </c>
      <c r="F148" s="1"/>
      <c r="G148" s="1"/>
      <c r="H148" s="1"/>
      <c r="I148" s="1"/>
      <c r="P148" s="1"/>
    </row>
    <row r="149" spans="1:16" s="6" customFormat="1" ht="16.5" customHeight="1">
      <c r="A149" s="19">
        <v>5</v>
      </c>
      <c r="B149" s="31" t="s">
        <v>171</v>
      </c>
      <c r="C149" s="28" t="s">
        <v>29</v>
      </c>
      <c r="D149" s="28"/>
      <c r="E149" s="28">
        <f>1518+611+1192+1980</f>
        <v>5301</v>
      </c>
      <c r="F149" s="1"/>
      <c r="G149" s="1"/>
      <c r="H149" s="1"/>
      <c r="I149" s="1"/>
      <c r="P149" s="1"/>
    </row>
    <row r="150" spans="1:16" s="6" customFormat="1" ht="15.75" customHeight="1">
      <c r="A150" s="19">
        <v>6</v>
      </c>
      <c r="B150" s="62" t="s">
        <v>211</v>
      </c>
      <c r="C150" s="28" t="s">
        <v>29</v>
      </c>
      <c r="D150" s="28"/>
      <c r="E150" s="28">
        <f>850+770+1320+80</f>
        <v>3020</v>
      </c>
      <c r="F150" s="1"/>
      <c r="G150" s="1"/>
      <c r="H150" s="1"/>
      <c r="I150" s="1"/>
      <c r="P150" s="1"/>
    </row>
    <row r="151" spans="1:16" s="6" customFormat="1" ht="33.75" customHeight="1">
      <c r="A151" s="19">
        <v>7</v>
      </c>
      <c r="B151" s="30" t="s">
        <v>172</v>
      </c>
      <c r="C151" s="28" t="s">
        <v>29</v>
      </c>
      <c r="D151" s="28">
        <v>160</v>
      </c>
      <c r="E151" s="28">
        <f>300+372+370+128+110+280+203</f>
        <v>1763</v>
      </c>
      <c r="F151" s="1"/>
      <c r="G151" s="1"/>
      <c r="H151" s="1"/>
      <c r="I151" s="1"/>
      <c r="P151" s="1"/>
    </row>
    <row r="152" spans="1:16" s="6" customFormat="1" ht="46.5" customHeight="1">
      <c r="A152" s="19">
        <v>8</v>
      </c>
      <c r="B152" s="64" t="s">
        <v>212</v>
      </c>
      <c r="C152" s="32" t="s">
        <v>29</v>
      </c>
      <c r="D152" s="28"/>
      <c r="E152" s="28">
        <f>17+100</f>
        <v>117</v>
      </c>
      <c r="F152" s="1"/>
      <c r="G152" s="1"/>
      <c r="H152" s="1"/>
      <c r="I152" s="1"/>
      <c r="P152" s="1"/>
    </row>
    <row r="153" spans="1:16" s="6" customFormat="1" ht="33" customHeight="1">
      <c r="A153" s="19">
        <v>9</v>
      </c>
      <c r="B153" s="30" t="s">
        <v>173</v>
      </c>
      <c r="C153" s="32" t="s">
        <v>110</v>
      </c>
      <c r="D153" s="28"/>
      <c r="E153" s="28">
        <v>30</v>
      </c>
      <c r="F153" s="1"/>
      <c r="G153" s="1"/>
      <c r="H153" s="1"/>
      <c r="I153" s="1"/>
      <c r="P153" s="1"/>
    </row>
    <row r="154" spans="1:16" s="6" customFormat="1" ht="33" customHeight="1">
      <c r="A154" s="19">
        <v>10</v>
      </c>
      <c r="B154" s="30" t="s">
        <v>224</v>
      </c>
      <c r="C154" s="32" t="s">
        <v>110</v>
      </c>
      <c r="D154" s="28"/>
      <c r="E154" s="28">
        <v>70</v>
      </c>
      <c r="F154" s="1"/>
      <c r="G154" s="1"/>
      <c r="H154" s="1"/>
      <c r="I154" s="1"/>
      <c r="P154" s="1"/>
    </row>
    <row r="155" spans="1:16" s="6" customFormat="1" ht="15" customHeight="1">
      <c r="A155" s="19">
        <v>11</v>
      </c>
      <c r="B155" s="33" t="s">
        <v>111</v>
      </c>
      <c r="C155" s="28" t="s">
        <v>29</v>
      </c>
      <c r="D155" s="28"/>
      <c r="E155" s="28">
        <v>1</v>
      </c>
      <c r="F155" s="1"/>
      <c r="G155" s="1"/>
      <c r="H155" s="1"/>
      <c r="I155" s="1"/>
      <c r="P155" s="1"/>
    </row>
    <row r="156" spans="1:16" s="6" customFormat="1" ht="18" customHeight="1">
      <c r="A156" s="19">
        <v>12</v>
      </c>
      <c r="B156" s="65" t="s">
        <v>112</v>
      </c>
      <c r="C156" s="28" t="s">
        <v>29</v>
      </c>
      <c r="D156" s="28"/>
      <c r="E156" s="28">
        <v>5</v>
      </c>
      <c r="F156" s="1"/>
      <c r="G156" s="1"/>
      <c r="H156" s="1"/>
      <c r="I156" s="1"/>
      <c r="P156" s="1"/>
    </row>
    <row r="157" spans="1:16" s="6" customFormat="1" ht="18" customHeight="1">
      <c r="A157" s="19">
        <v>13</v>
      </c>
      <c r="B157" s="65" t="s">
        <v>113</v>
      </c>
      <c r="C157" s="28" t="s">
        <v>29</v>
      </c>
      <c r="D157" s="28"/>
      <c r="E157" s="28">
        <v>7</v>
      </c>
      <c r="F157" s="1"/>
      <c r="G157" s="1"/>
      <c r="H157" s="1"/>
      <c r="I157" s="1"/>
      <c r="P157" s="1"/>
    </row>
    <row r="158" spans="1:16" s="6" customFormat="1" ht="19.5" customHeight="1">
      <c r="A158" s="19">
        <v>14</v>
      </c>
      <c r="B158" s="65" t="s">
        <v>114</v>
      </c>
      <c r="C158" s="28" t="s">
        <v>29</v>
      </c>
      <c r="D158" s="28"/>
      <c r="E158" s="28">
        <v>2</v>
      </c>
      <c r="F158" s="1"/>
      <c r="G158" s="1"/>
      <c r="H158" s="1"/>
      <c r="I158" s="1"/>
      <c r="P158" s="1"/>
    </row>
    <row r="159" spans="1:16" s="6" customFormat="1" ht="18.75" customHeight="1">
      <c r="A159" s="19">
        <v>15</v>
      </c>
      <c r="B159" s="65" t="s">
        <v>112</v>
      </c>
      <c r="C159" s="28" t="s">
        <v>29</v>
      </c>
      <c r="D159" s="28"/>
      <c r="E159" s="28">
        <v>3</v>
      </c>
      <c r="F159" s="1"/>
      <c r="G159" s="1"/>
      <c r="H159" s="1"/>
      <c r="I159" s="1"/>
      <c r="P159" s="1"/>
    </row>
    <row r="160" spans="1:16" s="6" customFormat="1" ht="15.75" customHeight="1">
      <c r="A160" s="19">
        <v>16</v>
      </c>
      <c r="B160" s="35" t="s">
        <v>115</v>
      </c>
      <c r="C160" s="28" t="s">
        <v>29</v>
      </c>
      <c r="D160" s="28"/>
      <c r="E160" s="28">
        <v>5</v>
      </c>
      <c r="F160" s="1"/>
      <c r="G160" s="1"/>
      <c r="H160" s="1"/>
      <c r="I160" s="1"/>
      <c r="P160" s="1"/>
    </row>
    <row r="161" spans="1:16" s="6" customFormat="1" ht="16.5" customHeight="1">
      <c r="A161" s="19">
        <v>17</v>
      </c>
      <c r="B161" s="35" t="s">
        <v>116</v>
      </c>
      <c r="C161" s="28" t="s">
        <v>29</v>
      </c>
      <c r="D161" s="28"/>
      <c r="E161" s="28">
        <v>6</v>
      </c>
      <c r="F161" s="1"/>
      <c r="G161" s="1"/>
      <c r="H161" s="1"/>
      <c r="I161" s="1"/>
      <c r="P161" s="1"/>
    </row>
    <row r="162" spans="1:16" s="6" customFormat="1" ht="15.75" customHeight="1">
      <c r="A162" s="19">
        <v>18</v>
      </c>
      <c r="B162" s="35" t="s">
        <v>174</v>
      </c>
      <c r="C162" s="28" t="s">
        <v>29</v>
      </c>
      <c r="D162" s="28"/>
      <c r="E162" s="28">
        <v>4</v>
      </c>
      <c r="F162" s="1"/>
      <c r="G162" s="1"/>
      <c r="H162" s="1"/>
      <c r="I162" s="1"/>
      <c r="P162" s="1"/>
    </row>
    <row r="163" spans="1:16" s="6" customFormat="1" ht="15.75" customHeight="1">
      <c r="A163" s="19">
        <v>19</v>
      </c>
      <c r="B163" s="35" t="s">
        <v>175</v>
      </c>
      <c r="C163" s="28" t="s">
        <v>29</v>
      </c>
      <c r="D163" s="28"/>
      <c r="E163" s="28">
        <v>1</v>
      </c>
      <c r="F163" s="1"/>
      <c r="G163" s="1"/>
      <c r="H163" s="1"/>
      <c r="I163" s="1"/>
      <c r="P163" s="1"/>
    </row>
    <row r="164" spans="1:16" s="6" customFormat="1" ht="15.75" customHeight="1">
      <c r="A164" s="19">
        <v>20</v>
      </c>
      <c r="B164" s="33" t="s">
        <v>117</v>
      </c>
      <c r="C164" s="28" t="s">
        <v>29</v>
      </c>
      <c r="D164" s="28"/>
      <c r="E164" s="28">
        <v>3</v>
      </c>
      <c r="F164" s="1"/>
      <c r="G164" s="1"/>
      <c r="H164" s="1"/>
      <c r="I164" s="1"/>
      <c r="P164" s="1"/>
    </row>
    <row r="165" spans="1:16" s="6" customFormat="1" ht="32.25" customHeight="1">
      <c r="A165" s="19">
        <v>21</v>
      </c>
      <c r="B165" s="36" t="s">
        <v>176</v>
      </c>
      <c r="C165" s="37" t="s">
        <v>118</v>
      </c>
      <c r="D165" s="28"/>
      <c r="E165" s="28">
        <v>10</v>
      </c>
      <c r="F165" s="1"/>
      <c r="G165" s="1"/>
      <c r="H165" s="1"/>
      <c r="I165" s="1"/>
      <c r="P165" s="1"/>
    </row>
    <row r="166" spans="1:16" s="6" customFormat="1" ht="33" customHeight="1">
      <c r="A166" s="19">
        <v>22</v>
      </c>
      <c r="B166" s="36" t="s">
        <v>177</v>
      </c>
      <c r="C166" s="37" t="s">
        <v>118</v>
      </c>
      <c r="D166" s="28"/>
      <c r="E166" s="28">
        <v>243</v>
      </c>
      <c r="F166" s="1"/>
      <c r="G166" s="1"/>
      <c r="H166" s="1"/>
      <c r="I166" s="1"/>
      <c r="P166" s="1"/>
    </row>
    <row r="167" spans="1:16" s="6" customFormat="1" ht="33" customHeight="1">
      <c r="A167" s="19">
        <v>23</v>
      </c>
      <c r="B167" s="36" t="s">
        <v>178</v>
      </c>
      <c r="C167" s="37" t="s">
        <v>118</v>
      </c>
      <c r="D167" s="28"/>
      <c r="E167" s="28">
        <v>300</v>
      </c>
      <c r="F167" s="1"/>
      <c r="G167" s="1"/>
      <c r="H167" s="1"/>
      <c r="I167" s="1"/>
      <c r="P167" s="1"/>
    </row>
    <row r="168" spans="1:16" s="6" customFormat="1" ht="48" customHeight="1">
      <c r="A168" s="19">
        <v>24</v>
      </c>
      <c r="B168" s="67" t="s">
        <v>213</v>
      </c>
      <c r="C168" s="38" t="s">
        <v>119</v>
      </c>
      <c r="D168" s="28"/>
      <c r="E168" s="28">
        <v>1</v>
      </c>
      <c r="F168" s="1"/>
      <c r="G168" s="1"/>
      <c r="H168" s="1"/>
      <c r="I168" s="1"/>
      <c r="P168" s="1"/>
    </row>
    <row r="169" spans="1:16" s="6" customFormat="1" ht="33" customHeight="1">
      <c r="A169" s="19">
        <v>25</v>
      </c>
      <c r="B169" s="67" t="s">
        <v>214</v>
      </c>
      <c r="C169" s="38" t="s">
        <v>29</v>
      </c>
      <c r="D169" s="28"/>
      <c r="E169" s="28">
        <v>135</v>
      </c>
      <c r="F169" s="1"/>
      <c r="G169" s="1"/>
      <c r="H169" s="1"/>
      <c r="I169" s="1"/>
      <c r="P169" s="1"/>
    </row>
    <row r="170" spans="1:16" s="6" customFormat="1" ht="31.5">
      <c r="A170" s="19">
        <v>26</v>
      </c>
      <c r="B170" s="66" t="s">
        <v>215</v>
      </c>
      <c r="C170" s="38" t="s">
        <v>29</v>
      </c>
      <c r="D170" s="28"/>
      <c r="E170" s="28">
        <v>4</v>
      </c>
      <c r="F170" s="1"/>
      <c r="G170" s="1"/>
      <c r="H170" s="1"/>
      <c r="I170" s="1"/>
      <c r="P170" s="1"/>
    </row>
    <row r="171" spans="1:16" s="6" customFormat="1" ht="31.5">
      <c r="A171" s="19">
        <v>27</v>
      </c>
      <c r="B171" s="66" t="s">
        <v>216</v>
      </c>
      <c r="C171" s="38" t="s">
        <v>29</v>
      </c>
      <c r="D171" s="28"/>
      <c r="E171" s="28">
        <v>20</v>
      </c>
      <c r="F171" s="1"/>
      <c r="G171" s="1"/>
      <c r="H171" s="1"/>
      <c r="I171" s="1"/>
      <c r="P171" s="1"/>
    </row>
    <row r="172" spans="1:16" s="6" customFormat="1" ht="17.25">
      <c r="A172" s="19">
        <v>28</v>
      </c>
      <c r="B172" s="39" t="s">
        <v>179</v>
      </c>
      <c r="C172" s="38" t="s">
        <v>29</v>
      </c>
      <c r="D172" s="28"/>
      <c r="E172" s="28">
        <v>25</v>
      </c>
      <c r="F172" s="1"/>
      <c r="G172" s="1"/>
      <c r="H172" s="1"/>
      <c r="I172" s="1"/>
      <c r="P172" s="1"/>
    </row>
    <row r="173" spans="1:16" s="6" customFormat="1" ht="49.5">
      <c r="A173" s="19">
        <v>29</v>
      </c>
      <c r="B173" s="68" t="s">
        <v>217</v>
      </c>
      <c r="C173" s="38" t="s">
        <v>29</v>
      </c>
      <c r="D173" s="28"/>
      <c r="E173" s="28">
        <v>83</v>
      </c>
      <c r="F173" s="1"/>
      <c r="G173" s="1"/>
      <c r="H173" s="1"/>
      <c r="I173" s="1"/>
      <c r="P173" s="1"/>
    </row>
    <row r="174" spans="1:16" s="6" customFormat="1" ht="17.25">
      <c r="A174" s="19">
        <v>30</v>
      </c>
      <c r="B174" s="64" t="s">
        <v>218</v>
      </c>
      <c r="C174" s="28" t="s">
        <v>29</v>
      </c>
      <c r="D174" s="28"/>
      <c r="E174" s="28">
        <f>14+1+35</f>
        <v>50</v>
      </c>
      <c r="F174" s="1"/>
      <c r="G174" s="1"/>
      <c r="H174" s="1"/>
      <c r="I174" s="1"/>
      <c r="P174" s="1"/>
    </row>
    <row r="175" spans="1:16" s="6" customFormat="1" ht="34.5" customHeight="1">
      <c r="A175" s="19">
        <v>31</v>
      </c>
      <c r="B175" s="29" t="s">
        <v>180</v>
      </c>
      <c r="C175" s="28" t="s">
        <v>120</v>
      </c>
      <c r="D175" s="28"/>
      <c r="E175" s="28">
        <f>10</f>
        <v>10</v>
      </c>
      <c r="F175" s="1"/>
      <c r="G175" s="1"/>
      <c r="H175" s="1"/>
      <c r="I175" s="1"/>
      <c r="P175" s="1"/>
    </row>
    <row r="176" spans="1:16" s="6" customFormat="1" ht="18.75" customHeight="1">
      <c r="A176" s="19">
        <v>32</v>
      </c>
      <c r="B176" s="30" t="s">
        <v>121</v>
      </c>
      <c r="C176" s="28" t="s">
        <v>29</v>
      </c>
      <c r="D176" s="28"/>
      <c r="E176" s="28">
        <f>540+324+150</f>
        <v>1014</v>
      </c>
      <c r="F176" s="1"/>
      <c r="G176" s="1"/>
      <c r="H176" s="1"/>
      <c r="I176" s="1"/>
      <c r="P176" s="1"/>
    </row>
    <row r="177" spans="1:16" s="6" customFormat="1" ht="18" customHeight="1">
      <c r="A177" s="19">
        <v>33</v>
      </c>
      <c r="B177" s="30" t="s">
        <v>181</v>
      </c>
      <c r="C177" s="28" t="s">
        <v>29</v>
      </c>
      <c r="D177" s="28"/>
      <c r="E177" s="28">
        <f>540+354+150</f>
        <v>1044</v>
      </c>
      <c r="F177" s="1"/>
      <c r="G177" s="1"/>
      <c r="H177" s="1"/>
      <c r="I177" s="1"/>
      <c r="P177" s="1"/>
    </row>
    <row r="178" spans="1:16" s="6" customFormat="1" ht="33" customHeight="1">
      <c r="A178" s="19">
        <v>34</v>
      </c>
      <c r="B178" s="40" t="s">
        <v>182</v>
      </c>
      <c r="C178" s="28" t="s">
        <v>29</v>
      </c>
      <c r="D178" s="28"/>
      <c r="E178" s="28">
        <f>346+22</f>
        <v>368</v>
      </c>
      <c r="F178" s="1"/>
      <c r="G178" s="1"/>
      <c r="H178" s="1"/>
      <c r="I178" s="1"/>
      <c r="P178" s="1"/>
    </row>
    <row r="179" spans="1:16" s="6" customFormat="1" ht="15.75" customHeight="1">
      <c r="A179" s="19">
        <v>36</v>
      </c>
      <c r="B179" s="41" t="s">
        <v>183</v>
      </c>
      <c r="C179" s="28" t="s">
        <v>38</v>
      </c>
      <c r="D179" s="28"/>
      <c r="E179" s="28">
        <v>500</v>
      </c>
      <c r="F179" s="1"/>
      <c r="G179" s="1"/>
      <c r="H179" s="1"/>
      <c r="I179" s="1"/>
      <c r="P179" s="1"/>
    </row>
    <row r="180" spans="1:16" s="6" customFormat="1" ht="17.25" customHeight="1">
      <c r="A180" s="74" t="s">
        <v>122</v>
      </c>
      <c r="B180" s="74"/>
      <c r="C180" s="74"/>
      <c r="D180" s="74"/>
      <c r="E180" s="74"/>
      <c r="F180" s="1"/>
      <c r="G180" s="1"/>
      <c r="H180" s="1"/>
      <c r="I180" s="1"/>
      <c r="P180" s="1"/>
    </row>
    <row r="181" spans="1:16" s="6" customFormat="1" ht="15.75" customHeight="1">
      <c r="A181" s="28">
        <v>1</v>
      </c>
      <c r="B181" s="27" t="s">
        <v>184</v>
      </c>
      <c r="C181" s="42" t="s">
        <v>38</v>
      </c>
      <c r="D181" s="42">
        <v>253</v>
      </c>
      <c r="E181" s="42">
        <v>312</v>
      </c>
      <c r="F181" s="1"/>
      <c r="G181" s="1"/>
      <c r="H181" s="1"/>
      <c r="I181" s="1"/>
      <c r="P181" s="1"/>
    </row>
    <row r="182" spans="1:16" s="6" customFormat="1" ht="17.25">
      <c r="A182" s="28">
        <v>2</v>
      </c>
      <c r="B182" s="43" t="s">
        <v>123</v>
      </c>
      <c r="C182" s="42" t="s">
        <v>10</v>
      </c>
      <c r="D182" s="42">
        <v>20</v>
      </c>
      <c r="E182" s="42">
        <f>38+20</f>
        <v>58</v>
      </c>
      <c r="F182" s="1"/>
      <c r="G182" s="1"/>
      <c r="H182" s="1"/>
      <c r="I182" s="1"/>
      <c r="P182" s="1"/>
    </row>
    <row r="183" spans="1:16" s="6" customFormat="1" ht="17.25">
      <c r="A183" s="28">
        <v>3</v>
      </c>
      <c r="B183" s="31" t="s">
        <v>185</v>
      </c>
      <c r="C183" s="44" t="s">
        <v>124</v>
      </c>
      <c r="D183" s="44">
        <v>200</v>
      </c>
      <c r="E183" s="44">
        <v>69</v>
      </c>
      <c r="F183" s="1" t="s">
        <v>125</v>
      </c>
      <c r="G183" s="1"/>
      <c r="H183" s="1"/>
      <c r="I183" s="1"/>
      <c r="P183" s="1"/>
    </row>
    <row r="184" spans="1:16" s="6" customFormat="1" ht="16.5" customHeight="1">
      <c r="A184" s="28">
        <v>5</v>
      </c>
      <c r="B184" s="30" t="s">
        <v>186</v>
      </c>
      <c r="C184" s="32" t="s">
        <v>10</v>
      </c>
      <c r="D184" s="32"/>
      <c r="E184" s="32">
        <v>334</v>
      </c>
      <c r="F184" s="1"/>
      <c r="G184" s="1"/>
      <c r="H184" s="1"/>
      <c r="I184" s="1"/>
      <c r="P184" s="1">
        <f>271</f>
        <v>271</v>
      </c>
    </row>
    <row r="185" spans="1:16" s="6" customFormat="1" ht="33" customHeight="1">
      <c r="A185" s="28">
        <v>6</v>
      </c>
      <c r="B185" s="30" t="s">
        <v>187</v>
      </c>
      <c r="C185" s="32" t="s">
        <v>29</v>
      </c>
      <c r="D185" s="32">
        <v>1943</v>
      </c>
      <c r="E185" s="32">
        <v>217</v>
      </c>
      <c r="F185" s="1"/>
      <c r="G185" s="1"/>
      <c r="H185" s="1"/>
      <c r="I185" s="1"/>
      <c r="P185" s="1"/>
    </row>
    <row r="186" spans="1:16" s="6" customFormat="1" ht="31.5" customHeight="1">
      <c r="A186" s="28">
        <v>7</v>
      </c>
      <c r="B186" s="64" t="s">
        <v>219</v>
      </c>
      <c r="C186" s="32" t="s">
        <v>10</v>
      </c>
      <c r="D186" s="32"/>
      <c r="E186" s="32">
        <v>163</v>
      </c>
      <c r="F186" s="1"/>
      <c r="G186" s="1"/>
      <c r="H186" s="1"/>
      <c r="I186" s="1"/>
      <c r="P186" s="1"/>
    </row>
    <row r="187" spans="1:16" s="6" customFormat="1" ht="18" customHeight="1">
      <c r="A187" s="28">
        <v>8</v>
      </c>
      <c r="B187" s="64" t="s">
        <v>220</v>
      </c>
      <c r="C187" s="32" t="s">
        <v>29</v>
      </c>
      <c r="D187" s="32">
        <v>1135</v>
      </c>
      <c r="E187" s="32">
        <v>385</v>
      </c>
      <c r="F187" s="1"/>
      <c r="G187" s="1"/>
      <c r="H187" s="1"/>
      <c r="I187" s="1"/>
      <c r="P187" s="1"/>
    </row>
    <row r="188" spans="1:16" s="6" customFormat="1" ht="33" customHeight="1">
      <c r="A188" s="28">
        <v>9</v>
      </c>
      <c r="B188" s="63" t="s">
        <v>228</v>
      </c>
      <c r="C188" s="32" t="s">
        <v>10</v>
      </c>
      <c r="D188" s="32"/>
      <c r="E188" s="32">
        <v>40</v>
      </c>
      <c r="F188" s="1"/>
      <c r="G188" s="1"/>
      <c r="H188" s="1"/>
      <c r="I188" s="1"/>
      <c r="P188" s="1"/>
    </row>
    <row r="189" spans="1:16" s="6" customFormat="1" ht="15.75" customHeight="1">
      <c r="A189" s="28">
        <v>10</v>
      </c>
      <c r="B189" s="64" t="s">
        <v>221</v>
      </c>
      <c r="C189" s="32" t="s">
        <v>29</v>
      </c>
      <c r="D189" s="32">
        <v>1188</v>
      </c>
      <c r="E189" s="32">
        <f>720+864+923</f>
        <v>2507</v>
      </c>
      <c r="F189" s="1"/>
      <c r="G189" s="1"/>
      <c r="H189" s="1"/>
      <c r="I189" s="1"/>
      <c r="P189" s="1"/>
    </row>
    <row r="190" spans="1:16" s="6" customFormat="1" ht="17.25">
      <c r="A190" s="28">
        <v>11</v>
      </c>
      <c r="B190" s="30" t="s">
        <v>188</v>
      </c>
      <c r="C190" s="25" t="s">
        <v>29</v>
      </c>
      <c r="D190" s="32">
        <f>15+50+35</f>
        <v>100</v>
      </c>
      <c r="E190" s="19">
        <v>26</v>
      </c>
      <c r="F190" s="1"/>
      <c r="G190" s="1"/>
      <c r="H190" s="1"/>
      <c r="I190" s="1"/>
      <c r="P190" s="1"/>
    </row>
    <row r="191" spans="1:16" s="6" customFormat="1" ht="15.75" customHeight="1">
      <c r="A191" s="28">
        <v>12</v>
      </c>
      <c r="B191" s="29" t="s">
        <v>189</v>
      </c>
      <c r="C191" s="25" t="s">
        <v>29</v>
      </c>
      <c r="D191" s="32">
        <f>15176+480</f>
        <v>15656</v>
      </c>
      <c r="E191" s="19">
        <f>3+4</f>
        <v>7</v>
      </c>
      <c r="F191" s="1"/>
      <c r="G191" s="1"/>
      <c r="H191" s="1"/>
      <c r="I191" s="1"/>
      <c r="P191" s="1"/>
    </row>
    <row r="192" spans="1:16" s="6" customFormat="1" ht="17.25">
      <c r="A192" s="28">
        <v>13</v>
      </c>
      <c r="B192" s="29" t="s">
        <v>190</v>
      </c>
      <c r="C192" s="25" t="s">
        <v>38</v>
      </c>
      <c r="D192" s="32">
        <v>140</v>
      </c>
      <c r="E192" s="19">
        <v>5</v>
      </c>
      <c r="F192" s="1"/>
      <c r="G192" s="1"/>
      <c r="H192" s="1"/>
      <c r="I192" s="1"/>
      <c r="P192" s="1"/>
    </row>
    <row r="193" spans="1:16" s="6" customFormat="1" ht="17.25">
      <c r="A193" s="28">
        <v>14</v>
      </c>
      <c r="B193" s="29" t="s">
        <v>191</v>
      </c>
      <c r="C193" s="25" t="s">
        <v>29</v>
      </c>
      <c r="D193" s="32">
        <f>240+845</f>
        <v>1085</v>
      </c>
      <c r="E193" s="19">
        <v>522</v>
      </c>
      <c r="F193" s="1"/>
      <c r="G193" s="1"/>
      <c r="H193" s="1"/>
      <c r="I193" s="1"/>
      <c r="P193" s="1"/>
    </row>
    <row r="194" spans="1:16" s="6" customFormat="1" ht="17.25">
      <c r="A194" s="28">
        <v>15</v>
      </c>
      <c r="B194" s="30" t="s">
        <v>121</v>
      </c>
      <c r="C194" s="25" t="s">
        <v>29</v>
      </c>
      <c r="D194" s="32">
        <f>835+240</f>
        <v>1075</v>
      </c>
      <c r="E194" s="19">
        <v>548</v>
      </c>
      <c r="F194" s="1"/>
      <c r="G194" s="1"/>
      <c r="H194" s="1"/>
      <c r="I194" s="1"/>
      <c r="P194" s="1"/>
    </row>
    <row r="195" spans="1:16" s="6" customFormat="1" ht="17.25" customHeight="1">
      <c r="A195" s="28">
        <v>16</v>
      </c>
      <c r="B195" s="30" t="s">
        <v>192</v>
      </c>
      <c r="C195" s="25" t="s">
        <v>29</v>
      </c>
      <c r="D195" s="32">
        <v>288</v>
      </c>
      <c r="E195" s="19">
        <v>7</v>
      </c>
      <c r="F195" s="1"/>
      <c r="G195" s="1"/>
      <c r="H195" s="1"/>
      <c r="I195" s="1"/>
      <c r="P195" s="1"/>
    </row>
    <row r="196" spans="1:16" s="2" customFormat="1" ht="17.25">
      <c r="A196" s="28">
        <v>17</v>
      </c>
      <c r="B196" s="30" t="s">
        <v>193</v>
      </c>
      <c r="C196" s="25" t="s">
        <v>29</v>
      </c>
      <c r="D196" s="32"/>
      <c r="E196" s="19">
        <f>72+24+24</f>
        <v>120</v>
      </c>
      <c r="F196" s="1"/>
      <c r="G196" s="1"/>
      <c r="H196" s="1"/>
      <c r="I196" s="1"/>
      <c r="P196" s="1"/>
    </row>
    <row r="197" spans="1:16" s="2" customFormat="1" ht="17.25">
      <c r="A197" s="28">
        <v>18</v>
      </c>
      <c r="B197" s="30" t="s">
        <v>194</v>
      </c>
      <c r="C197" s="25" t="s">
        <v>29</v>
      </c>
      <c r="D197" s="32"/>
      <c r="E197" s="19">
        <f>408+196</f>
        <v>604</v>
      </c>
      <c r="F197" s="1"/>
      <c r="G197" s="1"/>
      <c r="H197" s="1"/>
      <c r="I197" s="1"/>
      <c r="P197" s="1"/>
    </row>
    <row r="198" spans="1:16" s="2" customFormat="1" ht="17.25">
      <c r="A198" s="28">
        <v>19</v>
      </c>
      <c r="B198" s="29" t="s">
        <v>126</v>
      </c>
      <c r="C198" s="25" t="s">
        <v>29</v>
      </c>
      <c r="D198" s="32"/>
      <c r="E198" s="19">
        <v>120</v>
      </c>
      <c r="F198" s="1"/>
      <c r="G198" s="1"/>
      <c r="H198" s="1"/>
      <c r="I198" s="1"/>
      <c r="P198" s="1"/>
    </row>
    <row r="199" spans="1:16" s="2" customFormat="1" ht="17.25">
      <c r="A199" s="28">
        <v>20</v>
      </c>
      <c r="B199" s="30" t="s">
        <v>195</v>
      </c>
      <c r="C199" s="25" t="s">
        <v>29</v>
      </c>
      <c r="D199" s="32"/>
      <c r="E199" s="19">
        <v>168</v>
      </c>
      <c r="F199" s="1"/>
      <c r="G199" s="1"/>
      <c r="H199" s="1"/>
      <c r="I199" s="1"/>
      <c r="P199" s="1"/>
    </row>
    <row r="200" spans="1:16" s="2" customFormat="1" ht="17.25">
      <c r="A200" s="28">
        <v>21</v>
      </c>
      <c r="B200" s="30" t="s">
        <v>196</v>
      </c>
      <c r="C200" s="25" t="s">
        <v>29</v>
      </c>
      <c r="D200" s="32"/>
      <c r="E200" s="19">
        <v>120</v>
      </c>
      <c r="F200" s="1"/>
      <c r="G200" s="1"/>
      <c r="H200" s="1"/>
      <c r="I200" s="1"/>
      <c r="P200" s="1"/>
    </row>
    <row r="201" spans="1:16" s="2" customFormat="1" ht="17.25">
      <c r="A201" s="28">
        <v>22</v>
      </c>
      <c r="B201" s="33" t="s">
        <v>197</v>
      </c>
      <c r="C201" s="25" t="s">
        <v>29</v>
      </c>
      <c r="D201" s="32"/>
      <c r="E201" s="19">
        <f>40+420+540</f>
        <v>1000</v>
      </c>
      <c r="F201" s="1"/>
      <c r="G201" s="1"/>
      <c r="H201" s="1"/>
      <c r="I201" s="1"/>
      <c r="P201" s="1"/>
    </row>
    <row r="202" spans="1:16" s="2" customFormat="1" ht="17.25">
      <c r="A202" s="28">
        <v>23</v>
      </c>
      <c r="B202" s="29" t="s">
        <v>198</v>
      </c>
      <c r="C202" s="25" t="s">
        <v>29</v>
      </c>
      <c r="D202" s="32"/>
      <c r="E202" s="19">
        <f>1351+424+531</f>
        <v>2306</v>
      </c>
      <c r="F202" s="1"/>
      <c r="G202" s="1"/>
      <c r="H202" s="1"/>
      <c r="I202" s="1"/>
      <c r="P202" s="1"/>
    </row>
    <row r="203" spans="1:16" s="2" customFormat="1" ht="17.25">
      <c r="A203" s="28">
        <v>24</v>
      </c>
      <c r="B203" s="29" t="s">
        <v>199</v>
      </c>
      <c r="C203" s="25" t="s">
        <v>29</v>
      </c>
      <c r="D203" s="32"/>
      <c r="E203" s="19">
        <f>1351+400+531</f>
        <v>2282</v>
      </c>
      <c r="F203" s="1"/>
      <c r="G203" s="1"/>
      <c r="H203" s="1"/>
      <c r="I203" s="1"/>
      <c r="P203" s="1"/>
    </row>
    <row r="204" spans="1:16" s="2" customFormat="1" ht="17.25">
      <c r="A204" s="28">
        <v>25</v>
      </c>
      <c r="B204" s="29" t="s">
        <v>200</v>
      </c>
      <c r="C204" s="25" t="s">
        <v>29</v>
      </c>
      <c r="D204" s="32"/>
      <c r="E204" s="19">
        <f>31+26</f>
        <v>57</v>
      </c>
      <c r="F204" s="1"/>
      <c r="G204" s="1"/>
      <c r="H204" s="1"/>
      <c r="I204" s="1"/>
      <c r="P204" s="1"/>
    </row>
    <row r="205" spans="1:16" s="2" customFormat="1" ht="17.25">
      <c r="A205" s="28">
        <v>26</v>
      </c>
      <c r="B205" s="29" t="s">
        <v>201</v>
      </c>
      <c r="C205" s="25" t="s">
        <v>29</v>
      </c>
      <c r="D205" s="32"/>
      <c r="E205" s="19">
        <f>336+448</f>
        <v>784</v>
      </c>
      <c r="F205" s="1"/>
      <c r="G205" s="1"/>
      <c r="H205" s="1"/>
      <c r="I205" s="1"/>
      <c r="P205" s="1"/>
    </row>
    <row r="206" spans="1:16" s="2" customFormat="1" ht="17.25">
      <c r="A206" s="28">
        <v>27</v>
      </c>
      <c r="B206" s="29" t="s">
        <v>127</v>
      </c>
      <c r="C206" s="25" t="s">
        <v>29</v>
      </c>
      <c r="D206" s="32"/>
      <c r="E206" s="19">
        <v>8</v>
      </c>
      <c r="F206" s="1"/>
      <c r="G206" s="1"/>
      <c r="H206" s="1"/>
      <c r="I206" s="1"/>
      <c r="P206" s="1"/>
    </row>
    <row r="207" spans="1:16" s="2" customFormat="1" ht="17.25">
      <c r="A207" s="28">
        <v>28</v>
      </c>
      <c r="B207" s="29" t="s">
        <v>202</v>
      </c>
      <c r="C207" s="25" t="s">
        <v>29</v>
      </c>
      <c r="D207" s="32"/>
      <c r="E207" s="19">
        <f>1+5+6</f>
        <v>12</v>
      </c>
      <c r="F207" s="1"/>
      <c r="G207" s="1"/>
      <c r="H207" s="1"/>
      <c r="I207" s="1"/>
      <c r="P207" s="1"/>
    </row>
    <row r="208" spans="1:16" s="2" customFormat="1" ht="17.25">
      <c r="A208" s="28">
        <v>29</v>
      </c>
      <c r="B208" s="29" t="s">
        <v>203</v>
      </c>
      <c r="C208" s="25" t="s">
        <v>29</v>
      </c>
      <c r="D208" s="32"/>
      <c r="E208" s="19">
        <v>4524</v>
      </c>
      <c r="F208" s="1"/>
      <c r="G208" s="1"/>
      <c r="H208" s="1"/>
      <c r="I208" s="1"/>
      <c r="P208" s="1"/>
    </row>
    <row r="209" spans="1:16" s="2" customFormat="1" ht="17.25">
      <c r="A209" s="28">
        <v>30</v>
      </c>
      <c r="B209" s="29" t="s">
        <v>204</v>
      </c>
      <c r="C209" s="25" t="s">
        <v>29</v>
      </c>
      <c r="D209" s="32"/>
      <c r="E209" s="19">
        <v>49</v>
      </c>
      <c r="F209" s="1"/>
      <c r="G209" s="1"/>
      <c r="H209" s="1"/>
      <c r="I209" s="1"/>
      <c r="P209" s="1"/>
    </row>
    <row r="210" spans="1:16" s="2" customFormat="1" ht="17.25">
      <c r="A210" s="28">
        <v>31</v>
      </c>
      <c r="B210" s="45" t="s">
        <v>128</v>
      </c>
      <c r="C210" s="25" t="s">
        <v>29</v>
      </c>
      <c r="D210" s="32"/>
      <c r="E210" s="19">
        <v>1</v>
      </c>
      <c r="F210" s="1"/>
      <c r="G210" s="1"/>
      <c r="H210" s="1"/>
      <c r="I210" s="1"/>
      <c r="P210" s="1"/>
    </row>
    <row r="211" spans="1:16" s="2" customFormat="1" ht="17.25">
      <c r="A211" s="28">
        <v>32</v>
      </c>
      <c r="B211" s="13" t="s">
        <v>129</v>
      </c>
      <c r="C211" s="25" t="s">
        <v>119</v>
      </c>
      <c r="D211" s="32"/>
      <c r="E211" s="19">
        <v>14</v>
      </c>
      <c r="F211" s="1"/>
      <c r="G211" s="1"/>
      <c r="H211" s="1"/>
      <c r="I211" s="1"/>
      <c r="P211" s="1"/>
    </row>
    <row r="212" spans="1:16" s="2" customFormat="1" ht="17.25">
      <c r="A212" s="28">
        <v>33</v>
      </c>
      <c r="B212" s="13" t="s">
        <v>130</v>
      </c>
      <c r="C212" s="25" t="s">
        <v>119</v>
      </c>
      <c r="D212" s="32"/>
      <c r="E212" s="19">
        <v>12</v>
      </c>
      <c r="F212" s="1"/>
      <c r="G212" s="1"/>
      <c r="H212" s="1"/>
      <c r="I212" s="1"/>
      <c r="P212" s="1"/>
    </row>
    <row r="213" spans="1:16" s="2" customFormat="1" ht="18.75" customHeight="1">
      <c r="A213" s="28">
        <v>34</v>
      </c>
      <c r="B213" s="46" t="s">
        <v>205</v>
      </c>
      <c r="C213" s="25" t="s">
        <v>118</v>
      </c>
      <c r="D213" s="32"/>
      <c r="E213" s="19">
        <v>20</v>
      </c>
      <c r="F213" s="1"/>
      <c r="G213" s="1"/>
      <c r="H213" s="1"/>
      <c r="I213" s="1"/>
      <c r="P213" s="1"/>
    </row>
    <row r="214" spans="1:16" s="2" customFormat="1" ht="33" customHeight="1">
      <c r="A214" s="28">
        <v>35</v>
      </c>
      <c r="B214" s="69" t="s">
        <v>225</v>
      </c>
      <c r="C214" s="25" t="s">
        <v>29</v>
      </c>
      <c r="D214" s="32"/>
      <c r="E214" s="19">
        <f>790+54</f>
        <v>844</v>
      </c>
      <c r="F214" s="1"/>
      <c r="G214" s="1"/>
      <c r="H214" s="1"/>
      <c r="I214" s="1"/>
      <c r="P214" s="1"/>
    </row>
    <row r="215" spans="1:16" s="2" customFormat="1" ht="47.25" customHeight="1">
      <c r="A215" s="28">
        <v>36</v>
      </c>
      <c r="B215" s="69" t="s">
        <v>222</v>
      </c>
      <c r="C215" s="25" t="s">
        <v>29</v>
      </c>
      <c r="D215" s="32"/>
      <c r="E215" s="19">
        <v>1099</v>
      </c>
      <c r="F215" s="1"/>
      <c r="G215" s="1"/>
      <c r="H215" s="1"/>
      <c r="I215" s="1"/>
      <c r="P215" s="1"/>
    </row>
    <row r="216" spans="1:16" s="2" customFormat="1" ht="17.25">
      <c r="A216" s="28">
        <v>37</v>
      </c>
      <c r="B216" s="33" t="s">
        <v>131</v>
      </c>
      <c r="C216" s="25" t="s">
        <v>29</v>
      </c>
      <c r="D216" s="32"/>
      <c r="E216" s="19">
        <v>21</v>
      </c>
      <c r="F216" s="1"/>
      <c r="G216" s="1"/>
      <c r="H216" s="1"/>
      <c r="I216" s="1"/>
      <c r="P216" s="1"/>
    </row>
    <row r="217" spans="1:16" s="2" customFormat="1" ht="17.25">
      <c r="A217" s="28">
        <v>38</v>
      </c>
      <c r="B217" s="33" t="s">
        <v>132</v>
      </c>
      <c r="C217" s="25" t="s">
        <v>29</v>
      </c>
      <c r="D217" s="32"/>
      <c r="E217" s="19">
        <v>12</v>
      </c>
      <c r="F217" s="1"/>
      <c r="G217" s="1"/>
      <c r="H217" s="1"/>
      <c r="I217" s="1"/>
      <c r="P217" s="1"/>
    </row>
    <row r="218" spans="1:16" s="2" customFormat="1" ht="17.25">
      <c r="A218" s="28">
        <v>39</v>
      </c>
      <c r="B218" s="33" t="s">
        <v>133</v>
      </c>
      <c r="C218" s="25" t="s">
        <v>29</v>
      </c>
      <c r="D218" s="32"/>
      <c r="E218" s="19">
        <v>26</v>
      </c>
      <c r="F218" s="1"/>
      <c r="G218" s="1"/>
      <c r="H218" s="1"/>
      <c r="I218" s="1"/>
      <c r="P218" s="1"/>
    </row>
    <row r="219" spans="1:16" s="2" customFormat="1" ht="17.25">
      <c r="A219" s="28">
        <v>40</v>
      </c>
      <c r="B219" s="33" t="s">
        <v>134</v>
      </c>
      <c r="C219" s="25" t="s">
        <v>29</v>
      </c>
      <c r="D219" s="32"/>
      <c r="E219" s="19">
        <v>8</v>
      </c>
      <c r="F219" s="1"/>
      <c r="G219" s="1"/>
      <c r="H219" s="1"/>
      <c r="I219" s="1"/>
      <c r="P219" s="1"/>
    </row>
    <row r="220" spans="1:16" s="2" customFormat="1" ht="17.25">
      <c r="A220" s="28">
        <v>41</v>
      </c>
      <c r="B220" s="33" t="s">
        <v>135</v>
      </c>
      <c r="C220" s="25" t="s">
        <v>29</v>
      </c>
      <c r="D220" s="32"/>
      <c r="E220" s="19">
        <v>36</v>
      </c>
      <c r="F220" s="1"/>
      <c r="G220" s="1"/>
      <c r="H220" s="1"/>
      <c r="I220" s="1"/>
      <c r="P220" s="1"/>
    </row>
    <row r="221" spans="1:16" s="2" customFormat="1" ht="17.25">
      <c r="A221" s="28">
        <v>42</v>
      </c>
      <c r="B221" s="33" t="s">
        <v>136</v>
      </c>
      <c r="C221" s="25" t="s">
        <v>29</v>
      </c>
      <c r="D221" s="32"/>
      <c r="E221" s="19">
        <v>12</v>
      </c>
      <c r="F221" s="1"/>
      <c r="G221" s="1"/>
      <c r="H221" s="1"/>
      <c r="I221" s="1"/>
      <c r="P221" s="1"/>
    </row>
    <row r="222" spans="1:16" s="2" customFormat="1" ht="17.25">
      <c r="A222" s="28">
        <v>43</v>
      </c>
      <c r="B222" s="33" t="s">
        <v>136</v>
      </c>
      <c r="C222" s="25" t="s">
        <v>29</v>
      </c>
      <c r="D222" s="32"/>
      <c r="E222" s="19">
        <v>2</v>
      </c>
      <c r="F222" s="1"/>
      <c r="G222" s="1"/>
      <c r="H222" s="1"/>
      <c r="I222" s="1"/>
      <c r="P222" s="1"/>
    </row>
    <row r="223" spans="1:16" s="2" customFormat="1" ht="17.25">
      <c r="A223" s="28">
        <v>44</v>
      </c>
      <c r="B223" s="33" t="s">
        <v>137</v>
      </c>
      <c r="C223" s="25" t="s">
        <v>29</v>
      </c>
      <c r="D223" s="32"/>
      <c r="E223" s="19">
        <v>15</v>
      </c>
      <c r="F223" s="1"/>
      <c r="G223" s="1"/>
      <c r="H223" s="1"/>
      <c r="I223" s="1"/>
      <c r="P223" s="1"/>
    </row>
    <row r="224" spans="1:16" s="2" customFormat="1" ht="17.25">
      <c r="A224" s="28">
        <v>45</v>
      </c>
      <c r="B224" s="33" t="s">
        <v>138</v>
      </c>
      <c r="C224" s="25" t="s">
        <v>29</v>
      </c>
      <c r="D224" s="32"/>
      <c r="E224" s="19">
        <v>21</v>
      </c>
      <c r="F224" s="1"/>
      <c r="G224" s="1"/>
      <c r="H224" s="1"/>
      <c r="I224" s="1"/>
      <c r="P224" s="1"/>
    </row>
    <row r="225" spans="1:16" s="2" customFormat="1" ht="17.25">
      <c r="A225" s="28">
        <v>46</v>
      </c>
      <c r="B225" s="33" t="s">
        <v>139</v>
      </c>
      <c r="C225" s="25" t="s">
        <v>29</v>
      </c>
      <c r="D225" s="32"/>
      <c r="E225" s="19">
        <v>38</v>
      </c>
      <c r="F225" s="1"/>
      <c r="G225" s="1"/>
      <c r="H225" s="1"/>
      <c r="I225" s="1"/>
      <c r="P225" s="1"/>
    </row>
    <row r="226" spans="1:16" s="2" customFormat="1" ht="17.25">
      <c r="A226" s="28">
        <v>47</v>
      </c>
      <c r="B226" s="33" t="s">
        <v>140</v>
      </c>
      <c r="C226" s="25" t="s">
        <v>29</v>
      </c>
      <c r="D226" s="32"/>
      <c r="E226" s="19">
        <v>2</v>
      </c>
      <c r="F226" s="1"/>
      <c r="G226" s="1"/>
      <c r="H226" s="1"/>
      <c r="I226" s="1"/>
      <c r="P226" s="1"/>
    </row>
    <row r="227" spans="1:16" s="2" customFormat="1" ht="17.25">
      <c r="A227" s="28">
        <v>48</v>
      </c>
      <c r="B227" s="33" t="s">
        <v>141</v>
      </c>
      <c r="C227" s="25" t="s">
        <v>29</v>
      </c>
      <c r="D227" s="32"/>
      <c r="E227" s="19">
        <v>21</v>
      </c>
      <c r="F227" s="1"/>
      <c r="G227" s="1"/>
      <c r="H227" s="1"/>
      <c r="I227" s="1"/>
      <c r="P227" s="1"/>
    </row>
    <row r="228" spans="1:16" s="2" customFormat="1" ht="17.25">
      <c r="A228" s="28">
        <v>49</v>
      </c>
      <c r="B228" s="33" t="s">
        <v>142</v>
      </c>
      <c r="C228" s="25" t="s">
        <v>29</v>
      </c>
      <c r="D228" s="32"/>
      <c r="E228" s="19">
        <v>14</v>
      </c>
      <c r="F228" s="1"/>
      <c r="G228" s="1"/>
      <c r="H228" s="1"/>
      <c r="I228" s="1"/>
      <c r="P228" s="1"/>
    </row>
    <row r="229" spans="1:16" s="2" customFormat="1" ht="17.25">
      <c r="A229" s="28">
        <v>50</v>
      </c>
      <c r="B229" s="33" t="s">
        <v>143</v>
      </c>
      <c r="C229" s="25" t="s">
        <v>29</v>
      </c>
      <c r="D229" s="32"/>
      <c r="E229" s="19">
        <v>4</v>
      </c>
      <c r="F229" s="1"/>
      <c r="G229" s="1"/>
      <c r="H229" s="1"/>
      <c r="I229" s="1"/>
      <c r="P229" s="1"/>
    </row>
    <row r="230" spans="1:16" s="2" customFormat="1" ht="17.25">
      <c r="A230" s="28">
        <v>51</v>
      </c>
      <c r="B230" s="33" t="s">
        <v>144</v>
      </c>
      <c r="C230" s="25" t="s">
        <v>29</v>
      </c>
      <c r="D230" s="32"/>
      <c r="E230" s="19">
        <v>7</v>
      </c>
      <c r="F230" s="1"/>
      <c r="G230" s="1"/>
      <c r="H230" s="1"/>
      <c r="I230" s="1"/>
      <c r="P230" s="1"/>
    </row>
    <row r="231" spans="1:16" s="2" customFormat="1" ht="17.25">
      <c r="A231" s="28">
        <v>52</v>
      </c>
      <c r="B231" s="33" t="s">
        <v>145</v>
      </c>
      <c r="C231" s="25" t="s">
        <v>29</v>
      </c>
      <c r="D231" s="32"/>
      <c r="E231" s="19">
        <v>19</v>
      </c>
      <c r="F231" s="1"/>
      <c r="G231" s="1"/>
      <c r="H231" s="1"/>
      <c r="I231" s="1"/>
      <c r="P231" s="1"/>
    </row>
    <row r="232" spans="1:16" s="2" customFormat="1" ht="17.25">
      <c r="A232" s="28">
        <v>53</v>
      </c>
      <c r="B232" s="33" t="s">
        <v>146</v>
      </c>
      <c r="C232" s="25" t="s">
        <v>29</v>
      </c>
      <c r="D232" s="32"/>
      <c r="E232" s="19">
        <v>5</v>
      </c>
      <c r="F232" s="1"/>
      <c r="G232" s="1"/>
      <c r="H232" s="1"/>
      <c r="I232" s="1"/>
      <c r="P232" s="1"/>
    </row>
    <row r="233" spans="1:16" s="2" customFormat="1" ht="17.25">
      <c r="A233" s="28">
        <v>54</v>
      </c>
      <c r="B233" s="33" t="s">
        <v>147</v>
      </c>
      <c r="C233" s="25" t="s">
        <v>29</v>
      </c>
      <c r="D233" s="32"/>
      <c r="E233" s="19">
        <v>7</v>
      </c>
      <c r="F233" s="1"/>
      <c r="G233" s="1"/>
      <c r="H233" s="1"/>
      <c r="I233" s="1"/>
      <c r="P233" s="1"/>
    </row>
    <row r="234" spans="1:16" s="2" customFormat="1" ht="17.25">
      <c r="A234" s="28">
        <v>55</v>
      </c>
      <c r="B234" s="33" t="s">
        <v>148</v>
      </c>
      <c r="C234" s="25" t="s">
        <v>29</v>
      </c>
      <c r="D234" s="32"/>
      <c r="E234" s="19">
        <v>22</v>
      </c>
      <c r="F234" s="1"/>
      <c r="G234" s="1"/>
      <c r="H234" s="1"/>
      <c r="I234" s="1"/>
      <c r="P234" s="1"/>
    </row>
    <row r="235" spans="1:16" s="2" customFormat="1" ht="17.25">
      <c r="A235" s="28">
        <v>56</v>
      </c>
      <c r="B235" s="33" t="s">
        <v>149</v>
      </c>
      <c r="C235" s="25" t="s">
        <v>29</v>
      </c>
      <c r="D235" s="32"/>
      <c r="E235" s="19">
        <v>3</v>
      </c>
      <c r="F235" s="1"/>
      <c r="G235" s="1"/>
      <c r="H235" s="1"/>
      <c r="I235" s="1"/>
      <c r="P235" s="1"/>
    </row>
    <row r="236" spans="1:16" s="2" customFormat="1" ht="17.25">
      <c r="A236" s="28">
        <v>57</v>
      </c>
      <c r="B236" s="33" t="s">
        <v>150</v>
      </c>
      <c r="C236" s="25" t="s">
        <v>29</v>
      </c>
      <c r="D236" s="32"/>
      <c r="E236" s="19">
        <v>1</v>
      </c>
      <c r="F236" s="1"/>
      <c r="G236" s="1"/>
      <c r="H236" s="1"/>
      <c r="I236" s="1"/>
      <c r="P236" s="1"/>
    </row>
    <row r="237" spans="1:16" s="2" customFormat="1" ht="17.25">
      <c r="A237" s="28">
        <v>58</v>
      </c>
      <c r="B237" s="33" t="s">
        <v>151</v>
      </c>
      <c r="C237" s="25" t="s">
        <v>29</v>
      </c>
      <c r="D237" s="32"/>
      <c r="E237" s="19">
        <v>32</v>
      </c>
      <c r="F237" s="1"/>
      <c r="G237" s="1"/>
      <c r="H237" s="1"/>
      <c r="I237" s="1"/>
      <c r="P237" s="1"/>
    </row>
    <row r="238" spans="1:16" s="6" customFormat="1" ht="15.75" customHeight="1">
      <c r="A238" s="75" t="s">
        <v>152</v>
      </c>
      <c r="B238" s="75"/>
      <c r="C238" s="75"/>
      <c r="D238" s="75"/>
      <c r="E238" s="75"/>
      <c r="F238" s="1"/>
      <c r="G238" s="1"/>
      <c r="H238" s="1"/>
      <c r="I238" s="1"/>
      <c r="P238" s="1"/>
    </row>
    <row r="239" spans="1:16" s="6" customFormat="1" ht="15.75" customHeight="1">
      <c r="A239" s="19">
        <v>1</v>
      </c>
      <c r="B239" s="47" t="s">
        <v>153</v>
      </c>
      <c r="C239" s="19" t="s">
        <v>10</v>
      </c>
      <c r="D239" s="19"/>
      <c r="E239" s="19">
        <v>237</v>
      </c>
      <c r="F239" s="1"/>
      <c r="G239" s="1"/>
      <c r="H239" s="1"/>
      <c r="I239" s="1"/>
      <c r="P239" s="1"/>
    </row>
    <row r="240" spans="1:13" ht="14.25" customHeight="1">
      <c r="A240" s="19">
        <v>2</v>
      </c>
      <c r="B240" s="48" t="s">
        <v>23</v>
      </c>
      <c r="C240" s="19" t="s">
        <v>10</v>
      </c>
      <c r="D240" s="19">
        <v>20</v>
      </c>
      <c r="E240" s="25">
        <v>0.4</v>
      </c>
      <c r="M240" s="6"/>
    </row>
    <row r="241" spans="1:5" ht="14.25" customHeight="1">
      <c r="A241" s="19">
        <v>3</v>
      </c>
      <c r="B241" s="33" t="s">
        <v>154</v>
      </c>
      <c r="C241" s="19" t="s">
        <v>10</v>
      </c>
      <c r="D241" s="49">
        <f>55+12</f>
        <v>67</v>
      </c>
      <c r="E241" s="19">
        <v>1</v>
      </c>
    </row>
    <row r="242" spans="1:5" ht="17.25">
      <c r="A242" s="19">
        <v>4</v>
      </c>
      <c r="B242" s="34" t="s">
        <v>155</v>
      </c>
      <c r="C242" s="25" t="s">
        <v>10</v>
      </c>
      <c r="D242" s="25"/>
      <c r="E242" s="25">
        <v>17</v>
      </c>
    </row>
    <row r="243" spans="1:5" ht="17.25">
      <c r="A243" s="19">
        <v>5</v>
      </c>
      <c r="B243" s="50" t="s">
        <v>156</v>
      </c>
      <c r="C243" s="25" t="s">
        <v>10</v>
      </c>
      <c r="D243" s="25"/>
      <c r="E243" s="25">
        <v>46</v>
      </c>
    </row>
    <row r="244" spans="1:5" ht="17.25">
      <c r="A244" s="19">
        <v>6</v>
      </c>
      <c r="B244" s="50" t="s">
        <v>157</v>
      </c>
      <c r="C244" s="25" t="s">
        <v>10</v>
      </c>
      <c r="D244" s="25"/>
      <c r="E244" s="25">
        <v>44</v>
      </c>
    </row>
    <row r="245" spans="1:5" ht="14.25" customHeight="1">
      <c r="A245" s="19">
        <v>7</v>
      </c>
      <c r="B245" s="48" t="s">
        <v>158</v>
      </c>
      <c r="C245" s="25" t="s">
        <v>10</v>
      </c>
      <c r="D245" s="25"/>
      <c r="E245" s="25">
        <v>10</v>
      </c>
    </row>
    <row r="246" spans="1:5" ht="15.75" customHeight="1">
      <c r="A246" s="19">
        <v>8</v>
      </c>
      <c r="B246" s="48" t="s">
        <v>159</v>
      </c>
      <c r="C246" s="19" t="s">
        <v>29</v>
      </c>
      <c r="D246" s="19"/>
      <c r="E246" s="19">
        <v>8</v>
      </c>
    </row>
    <row r="247" spans="1:5" ht="15.75" customHeight="1">
      <c r="A247" s="19">
        <v>9</v>
      </c>
      <c r="B247" s="48" t="s">
        <v>160</v>
      </c>
      <c r="C247" s="19" t="s">
        <v>29</v>
      </c>
      <c r="D247" s="19"/>
      <c r="E247" s="19">
        <v>4</v>
      </c>
    </row>
    <row r="248" spans="1:5" ht="15.75" customHeight="1">
      <c r="A248" s="19">
        <v>10</v>
      </c>
      <c r="B248" s="34" t="s">
        <v>161</v>
      </c>
      <c r="C248" s="19" t="s">
        <v>29</v>
      </c>
      <c r="D248" s="19"/>
      <c r="E248" s="19">
        <v>310</v>
      </c>
    </row>
    <row r="249" spans="1:5" ht="18.75" customHeight="1">
      <c r="A249" s="19">
        <v>11</v>
      </c>
      <c r="B249" s="45" t="s">
        <v>162</v>
      </c>
      <c r="C249" s="19" t="s">
        <v>38</v>
      </c>
      <c r="D249" s="19"/>
      <c r="E249" s="19">
        <v>6</v>
      </c>
    </row>
    <row r="250" spans="1:5" ht="18.75" customHeight="1">
      <c r="A250" s="19">
        <v>12</v>
      </c>
      <c r="B250" s="45" t="s">
        <v>163</v>
      </c>
      <c r="C250" s="19" t="s">
        <v>38</v>
      </c>
      <c r="D250" s="19"/>
      <c r="E250" s="19">
        <v>6</v>
      </c>
    </row>
    <row r="251" spans="1:5" ht="15.75" customHeight="1">
      <c r="A251" s="19">
        <v>13</v>
      </c>
      <c r="B251" s="45" t="s">
        <v>164</v>
      </c>
      <c r="C251" s="19" t="s">
        <v>38</v>
      </c>
      <c r="D251" s="19"/>
      <c r="E251" s="19">
        <v>6</v>
      </c>
    </row>
    <row r="252" spans="1:5" ht="15.75" customHeight="1">
      <c r="A252" s="19">
        <v>14</v>
      </c>
      <c r="B252" s="45" t="s">
        <v>165</v>
      </c>
      <c r="C252" s="19" t="s">
        <v>10</v>
      </c>
      <c r="D252" s="19"/>
      <c r="E252" s="19">
        <v>1.1</v>
      </c>
    </row>
    <row r="253" spans="1:5" ht="18" customHeight="1">
      <c r="A253" s="76" t="s">
        <v>166</v>
      </c>
      <c r="B253" s="76"/>
      <c r="C253" s="76"/>
      <c r="D253" s="76"/>
      <c r="E253" s="76"/>
    </row>
    <row r="254" spans="1:5" ht="15" customHeight="1">
      <c r="A254" s="9">
        <v>1</v>
      </c>
      <c r="B254" s="13" t="s">
        <v>167</v>
      </c>
      <c r="C254" s="12" t="s">
        <v>10</v>
      </c>
      <c r="D254" s="12"/>
      <c r="E254" s="25">
        <v>2</v>
      </c>
    </row>
    <row r="255" spans="1:5" ht="15" customHeight="1">
      <c r="A255" s="9">
        <v>2</v>
      </c>
      <c r="B255" s="51" t="s">
        <v>168</v>
      </c>
      <c r="C255" s="12" t="s">
        <v>38</v>
      </c>
      <c r="D255" s="12"/>
      <c r="E255" s="25">
        <v>3</v>
      </c>
    </row>
    <row r="256" spans="1:5" ht="17.25" customHeight="1">
      <c r="A256" s="9">
        <v>3</v>
      </c>
      <c r="B256" s="13" t="s">
        <v>169</v>
      </c>
      <c r="C256" s="12" t="s">
        <v>10</v>
      </c>
      <c r="D256" s="12"/>
      <c r="E256" s="25">
        <v>7</v>
      </c>
    </row>
    <row r="257" spans="1:5" ht="16.5" customHeight="1">
      <c r="A257" s="72" t="s">
        <v>71</v>
      </c>
      <c r="B257" s="72"/>
      <c r="C257" s="72"/>
      <c r="D257" s="72"/>
      <c r="E257" s="72"/>
    </row>
    <row r="258" spans="1:5" ht="17.25" customHeight="1">
      <c r="A258" s="9">
        <v>1</v>
      </c>
      <c r="B258" s="13" t="s">
        <v>170</v>
      </c>
      <c r="C258" s="9" t="s">
        <v>29</v>
      </c>
      <c r="D258" s="22">
        <v>41</v>
      </c>
      <c r="E258" s="19">
        <v>65</v>
      </c>
    </row>
    <row r="259" spans="1:5" ht="17.25">
      <c r="A259" s="9">
        <v>2</v>
      </c>
      <c r="B259" s="52" t="s">
        <v>206</v>
      </c>
      <c r="C259" s="19" t="s">
        <v>29</v>
      </c>
      <c r="D259" s="22"/>
      <c r="E259" s="19">
        <v>5</v>
      </c>
    </row>
    <row r="260" spans="1:5" ht="17.25">
      <c r="A260" s="53"/>
      <c r="B260" s="53"/>
      <c r="C260" s="53"/>
      <c r="D260" s="53"/>
      <c r="E260" s="54"/>
    </row>
    <row r="261" spans="1:5" ht="17.25">
      <c r="A261" s="53"/>
      <c r="B261" s="53"/>
      <c r="C261" s="53"/>
      <c r="D261" s="53"/>
      <c r="E261" s="54"/>
    </row>
    <row r="262" spans="1:5" ht="17.25">
      <c r="A262" s="55"/>
      <c r="B262" s="56" t="s">
        <v>229</v>
      </c>
      <c r="C262" s="56"/>
      <c r="D262" s="56"/>
      <c r="E262" s="57"/>
    </row>
    <row r="263" spans="1:5" ht="17.25">
      <c r="A263" s="55"/>
      <c r="B263" s="55"/>
      <c r="C263" s="55"/>
      <c r="D263" s="55"/>
      <c r="E263" s="58"/>
    </row>
  </sheetData>
  <sheetProtection/>
  <mergeCells count="16">
    <mergeCell ref="A1:E1"/>
    <mergeCell ref="A2:A3"/>
    <mergeCell ref="B2:B3"/>
    <mergeCell ref="C2:C3"/>
    <mergeCell ref="D2:E2"/>
    <mergeCell ref="A4:E4"/>
    <mergeCell ref="A6:E6"/>
    <mergeCell ref="A7:E7"/>
    <mergeCell ref="A68:E68"/>
    <mergeCell ref="A88:E88"/>
    <mergeCell ref="A257:E257"/>
    <mergeCell ref="A136:E136"/>
    <mergeCell ref="A144:E144"/>
    <mergeCell ref="A180:E180"/>
    <mergeCell ref="A238:E238"/>
    <mergeCell ref="A253:E253"/>
  </mergeCells>
  <conditionalFormatting sqref="B249:B252">
    <cfRule type="expression" priority="2" dxfId="0">
      <formula>"Вакцина."</formula>
    </cfRule>
  </conditionalFormatting>
  <printOptions/>
  <pageMargins left="0.7" right="0.7" top="0.75" bottom="0.75" header="0.511805555555555" footer="0.51180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2019-06-24T07:21:28Z</cp:lastPrinted>
  <dcterms:created xsi:type="dcterms:W3CDTF">1996-10-08T23:32:33Z</dcterms:created>
  <dcterms:modified xsi:type="dcterms:W3CDTF">2019-06-24T13:18:36Z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